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1.xml" ContentType="application/vnd.openxmlformats-officedocument.spreadsheetml.table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Employee Master" sheetId="1" state="visible" r:id="rId3"/>
    <sheet name="Monthly Payroll" sheetId="2" state="visible" r:id="rId4"/>
    <sheet name="Annual Tax Summary" sheetId="3" state="visible" r:id="rId5"/>
    <sheet name="Instructions" sheetId="4" state="visible" r:id="rId6"/>
  </sheets>
  <definedNames>
    <definedName function="false" hidden="true" localSheetId="2" name="_xlnm._FilterDatabase" vbProcedure="false">'Annual Tax Summary'!$A$1:$P$11</definedName>
    <definedName function="false" hidden="true" localSheetId="0" name="_xlnm._FilterDatabase" vbProcedure="false">'Employee Master'!$A$1:$H$11</definedName>
    <definedName function="false" hidden="true" localSheetId="1" name="_xlnm._FilterDatabase" vbProcedure="false">'Monthly Payroll'!$A$1:$Q$121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<sst xmlns="http://schemas.openxmlformats.org/spreadsheetml/2006/main" count="487" uniqueCount="89">
  <si>
    <t xml:space="preserve">Employee ID</t>
  </si>
  <si>
    <t xml:space="preserve">Employee Name</t>
  </si>
  <si>
    <t xml:space="preserve">Department</t>
  </si>
  <si>
    <t xml:space="preserve">Monthly Gross Salary</t>
  </si>
  <si>
    <t xml:space="preserve">Regime</t>
  </si>
  <si>
    <t xml:space="preserve">Standard Deduction (Annual)</t>
  </si>
  <si>
    <t xml:space="preserve">Other Eligible Deductions</t>
  </si>
  <si>
    <t xml:space="preserve">TDS Already Paid (Annual)</t>
  </si>
  <si>
    <t xml:space="preserve">EMP2001</t>
  </si>
  <si>
    <t xml:space="preserve">Aarav Mehta</t>
  </si>
  <si>
    <t xml:space="preserve">HR</t>
  </si>
  <si>
    <t xml:space="preserve">New</t>
  </si>
  <si>
    <t xml:space="preserve">EMP2002</t>
  </si>
  <si>
    <t xml:space="preserve">Nisha Rao</t>
  </si>
  <si>
    <t xml:space="preserve">Payroll</t>
  </si>
  <si>
    <t xml:space="preserve">EMP2003</t>
  </si>
  <si>
    <t xml:space="preserve">Rohan Das</t>
  </si>
  <si>
    <t xml:space="preserve">Admin</t>
  </si>
  <si>
    <t xml:space="preserve">EMP2004</t>
  </si>
  <si>
    <t xml:space="preserve">Meera Iyer</t>
  </si>
  <si>
    <t xml:space="preserve">Finance</t>
  </si>
  <si>
    <t xml:space="preserve">Old</t>
  </si>
  <si>
    <t xml:space="preserve">EMP2005</t>
  </si>
  <si>
    <t xml:space="preserve">Kabir Shah</t>
  </si>
  <si>
    <t xml:space="preserve">EMP2006</t>
  </si>
  <si>
    <t xml:space="preserve">Anaya Sen</t>
  </si>
  <si>
    <t xml:space="preserve">EMP2007</t>
  </si>
  <si>
    <t xml:space="preserve">Dev Patel</t>
  </si>
  <si>
    <t xml:space="preserve">EMP2008</t>
  </si>
  <si>
    <t xml:space="preserve">Tara Nair</t>
  </si>
  <si>
    <t xml:space="preserve">EMP2009</t>
  </si>
  <si>
    <t xml:space="preserve">Ishaan Roy</t>
  </si>
  <si>
    <t xml:space="preserve">EMP2010</t>
  </si>
  <si>
    <t xml:space="preserve">Sara Khan</t>
  </si>
  <si>
    <t xml:space="preserve">Tax Year</t>
  </si>
  <si>
    <t xml:space="preserve">Month</t>
  </si>
  <si>
    <t xml:space="preserve">Monthly Gross</t>
  </si>
  <si>
    <t xml:space="preserve">Basic Salary (Editable)</t>
  </si>
  <si>
    <t xml:space="preserve">HRA (Editable)</t>
  </si>
  <si>
    <t xml:space="preserve">Other Allowances</t>
  </si>
  <si>
    <t xml:space="preserve">Gross Pay</t>
  </si>
  <si>
    <t xml:space="preserve">PF % (Example)</t>
  </si>
  <si>
    <t xml:space="preserve">PF Deduction</t>
  </si>
  <si>
    <t xml:space="preserve">ESI % (Example)</t>
  </si>
  <si>
    <t xml:space="preserve">ESI Deduction</t>
  </si>
  <si>
    <t xml:space="preserve">TDS Monthly Estimate</t>
  </si>
  <si>
    <t xml:space="preserve">Other Deductions</t>
  </si>
  <si>
    <t xml:space="preserve">Net Pay</t>
  </si>
  <si>
    <t xml:space="preserve">2026-27</t>
  </si>
  <si>
    <t xml:space="preserve">April</t>
  </si>
  <si>
    <t xml:space="preserve">May</t>
  </si>
  <si>
    <t xml:space="preserve">June</t>
  </si>
  <si>
    <t xml:space="preserve">July</t>
  </si>
  <si>
    <t xml:space="preserve">August</t>
  </si>
  <si>
    <t xml:space="preserve">September</t>
  </si>
  <si>
    <t xml:space="preserve">October</t>
  </si>
  <si>
    <t xml:space="preserve">November</t>
  </si>
  <si>
    <t xml:space="preserve">December</t>
  </si>
  <si>
    <t xml:space="preserve">January</t>
  </si>
  <si>
    <t xml:space="preserve">February</t>
  </si>
  <si>
    <t xml:space="preserve">March</t>
  </si>
  <si>
    <t xml:space="preserve">Annual Gross Salary</t>
  </si>
  <si>
    <t xml:space="preserve">Standard Deduction</t>
  </si>
  <si>
    <t xml:space="preserve">Taxable Income</t>
  </si>
  <si>
    <t xml:space="preserve">Tax Before Rebate</t>
  </si>
  <si>
    <t xml:space="preserve">Rebate Estimate</t>
  </si>
  <si>
    <t xml:space="preserve">Cess (4%)</t>
  </si>
  <si>
    <t xml:space="preserve">Annual Tax Estimate</t>
  </si>
  <si>
    <t xml:space="preserve">TDS Already Paid</t>
  </si>
  <si>
    <t xml:space="preserve">Remaining Tax</t>
  </si>
  <si>
    <t xml:space="preserve">Monthly TDS Suggestion</t>
  </si>
  <si>
    <t xml:space="preserve">Disclaimer</t>
  </si>
  <si>
    <t xml:space="preserve">Illustrative estimate only; verify current law, eligibility, rebate, surcharge and actual payroll rules.</t>
  </si>
  <si>
    <t xml:space="preserve">Topic</t>
  </si>
  <si>
    <t xml:space="preserve">Instructions</t>
  </si>
  <si>
    <t xml:space="preserve">Purpose</t>
  </si>
  <si>
    <t xml:space="preserve">Year-wise and month-wise payroll/TDS working-paper template for 10 fictional employees.</t>
  </si>
  <si>
    <t xml:space="preserve">Update employee data</t>
  </si>
  <si>
    <t xml:space="preserve">Edit the Employee Master sheet. Monthly Payroll and Annual Tax Summary use Employee ID lookups.</t>
  </si>
  <si>
    <t xml:space="preserve">Monthly payroll</t>
  </si>
  <si>
    <t xml:space="preserve">12 months are provided per employee. Basic/HRA/other allowance formulas are illustrative and may be edited.</t>
  </si>
  <si>
    <t xml:space="preserve">TDS estimate</t>
  </si>
  <si>
    <t xml:space="preserve">Annual Tax Summary uses simplified individual slabs and an estimated rebate. It is not a full statutory tax engine and omits surcharge, marginal relief, special-rate income and other complex cases.</t>
  </si>
  <si>
    <t xml:space="preserve">Statutory rates</t>
  </si>
  <si>
    <t xml:space="preserve">PF and ESI columns are sample editable rates, not a determination of employee eligibility, wage ceilings, or statutory contributions.</t>
  </si>
  <si>
    <t xml:space="preserve">Excel version</t>
  </si>
  <si>
    <t xml:space="preserve">Uses VLOOKUP and standard formulas compatible with many Excel versions.</t>
  </si>
  <si>
    <t xml:space="preserve">Before payroll use</t>
  </si>
  <si>
    <t xml:space="preserve">Validate tax year, applicable rules, employee-specific eligibility and payroll policy before paying or filing.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</si>
</sst>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\₹#,##0.00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Cambria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7365D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9E1F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0" fillId="0" borderId="1" xfId="0" applyFont="fals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fgColor rgb="FF17365D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7365D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ables/table1.xml><?xml version="1.0" encoding="utf-8"?>
<table xmlns="http://schemas.openxmlformats.org/spreadsheetml/2006/main" id="1" name="AnnualTaxSummary" displayName="AnnualTaxSummary" ref="A1:P11" headerRowCount="1" totalsRowCount="0" totalsRowShown="0">
  <autoFilter ref="A1:P11"/>
  <tableColumns count="16">
    <tableColumn id="1" name="Employee ID"/>
    <tableColumn id="2" name="Employee Name"/>
    <tableColumn id="3" name="Tax Year"/>
    <tableColumn id="4" name="Regime"/>
    <tableColumn id="5" name="Annual Gross Salary"/>
    <tableColumn id="6" name="Standard Deduction"/>
    <tableColumn id="7" name="Other Deductions"/>
    <tableColumn id="8" name="Taxable Income"/>
    <tableColumn id="9" name="Tax Before Rebate"/>
    <tableColumn id="10" name="Rebate Estimate"/>
    <tableColumn id="11" name="Cess (4%)"/>
    <tableColumn id="12" name="Annual Tax Estimate"/>
    <tableColumn id="13" name="TDS Already Paid"/>
    <tableColumn id="14" name="Remaining Tax"/>
    <tableColumn id="15" name="Monthly TDS Suggestion"/>
    <tableColumn id="16" name="Disclaimer"/>
  </tableColumns>
</table>
</file>

<file path=xl/tables/table2.xml><?xml version="1.0" encoding="utf-8"?>
<table xmlns="http://schemas.openxmlformats.org/spreadsheetml/2006/main" id="2" name="EmployeeMaster" displayName="EmployeeMaster" ref="A1:H11" headerRowCount="1" totalsRowCount="0" totalsRowShown="0">
  <autoFilter ref="A1:H11"/>
  <tableColumns count="8">
    <tableColumn id="1" name="Employee ID"/>
    <tableColumn id="2" name="Employee Name"/>
    <tableColumn id="3" name="Department"/>
    <tableColumn id="4" name="Monthly Gross Salary"/>
    <tableColumn id="5" name="Regime"/>
    <tableColumn id="6" name="Standard Deduction (Annual)"/>
    <tableColumn id="7" name="Other Eligible Deductions"/>
    <tableColumn id="8" name="TDS Already Paid (Annual)"/>
  </tableColumns>
</table>
</file>

<file path=xl/tables/table3.xml><?xml version="1.0" encoding="utf-8"?>
<table xmlns="http://schemas.openxmlformats.org/spreadsheetml/2006/main" id="3" name="MonthlyPayroll" displayName="MonthlyPayroll" ref="A1:Q121" headerRowCount="1" totalsRowCount="0" totalsRowShown="0">
  <autoFilter ref="A1:Q121"/>
  <tableColumns count="17">
    <tableColumn id="1" name="Tax Year"/>
    <tableColumn id="2" name="Month"/>
    <tableColumn id="3" name="Employee ID"/>
    <tableColumn id="4" name="Employee Name"/>
    <tableColumn id="5" name="Department"/>
    <tableColumn id="6" name="Monthly Gross"/>
    <tableColumn id="7" name="Basic Salary (Editable)"/>
    <tableColumn id="8" name="HRA (Editable)"/>
    <tableColumn id="9" name="Other Allowances"/>
    <tableColumn id="10" name="Gross Pay"/>
    <tableColumn id="11" name="PF % (Example)"/>
    <tableColumn id="12" name="PF Deduction"/>
    <tableColumn id="13" name="ESI % (Example)"/>
    <tableColumn id="14" name="ESI Deduction"/>
    <tableColumn id="15" name="TDS Monthly Estimate"/>
    <tableColumn id="16" name="Other Deductions"/>
    <tableColumn id="17" name="Net Pay"/>
  </tableColumns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table" Target="../tables/table2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table" Target="../tables/table3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22"/>
    <col collapsed="false" customWidth="true" hidden="false" outlineLevel="0" max="3" min="3" style="0" width="18"/>
    <col collapsed="false" customWidth="true" hidden="false" outlineLevel="0" max="4" min="4" style="0" width="24"/>
    <col collapsed="false" customWidth="true" hidden="false" outlineLevel="0" max="5" min="5" style="0" width="14"/>
    <col collapsed="false" customWidth="true" hidden="false" outlineLevel="0" max="7" min="6" style="0" width="28"/>
    <col collapsed="false" customWidth="true" hidden="false" outlineLevel="0" max="8" min="8" style="0" width="26"/>
  </cols>
  <sheetData>
    <row r="1" customFormat="false" ht="36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5" hidden="false" customHeight="false" outlineLevel="0" collapsed="false">
      <c r="A2" s="2" t="s">
        <v>8</v>
      </c>
      <c r="B2" s="2" t="s">
        <v>9</v>
      </c>
      <c r="C2" s="2" t="s">
        <v>10</v>
      </c>
      <c r="D2" s="2" t="n">
        <v>42000</v>
      </c>
      <c r="E2" s="2" t="s">
        <v>11</v>
      </c>
      <c r="F2" s="2" t="n">
        <v>75000</v>
      </c>
      <c r="G2" s="2" t="n">
        <v>0</v>
      </c>
      <c r="H2" s="2" t="n">
        <v>0</v>
      </c>
    </row>
    <row r="3" customFormat="false" ht="15" hidden="false" customHeight="false" outlineLevel="0" collapsed="false">
      <c r="A3" s="2" t="s">
        <v>12</v>
      </c>
      <c r="B3" s="2" t="s">
        <v>13</v>
      </c>
      <c r="C3" s="2" t="s">
        <v>14</v>
      </c>
      <c r="D3" s="2" t="n">
        <v>46500</v>
      </c>
      <c r="E3" s="2" t="s">
        <v>11</v>
      </c>
      <c r="F3" s="2" t="n">
        <v>75000</v>
      </c>
      <c r="G3" s="2" t="n">
        <v>0</v>
      </c>
      <c r="H3" s="2" t="n">
        <v>0</v>
      </c>
    </row>
    <row r="4" customFormat="false" ht="15" hidden="false" customHeight="false" outlineLevel="0" collapsed="false">
      <c r="A4" s="2" t="s">
        <v>15</v>
      </c>
      <c r="B4" s="2" t="s">
        <v>16</v>
      </c>
      <c r="C4" s="2" t="s">
        <v>17</v>
      </c>
      <c r="D4" s="2" t="n">
        <v>38500</v>
      </c>
      <c r="E4" s="2" t="s">
        <v>11</v>
      </c>
      <c r="F4" s="2" t="n">
        <v>75000</v>
      </c>
      <c r="G4" s="2" t="n">
        <v>0</v>
      </c>
      <c r="H4" s="2" t="n">
        <v>0</v>
      </c>
    </row>
    <row r="5" customFormat="false" ht="15" hidden="false" customHeight="false" outlineLevel="0" collapsed="false">
      <c r="A5" s="2" t="s">
        <v>18</v>
      </c>
      <c r="B5" s="2" t="s">
        <v>19</v>
      </c>
      <c r="C5" s="2" t="s">
        <v>20</v>
      </c>
      <c r="D5" s="2" t="n">
        <v>51000</v>
      </c>
      <c r="E5" s="2" t="s">
        <v>21</v>
      </c>
      <c r="F5" s="2" t="n">
        <v>50000</v>
      </c>
      <c r="G5" s="2" t="n">
        <v>100000</v>
      </c>
      <c r="H5" s="2" t="n">
        <v>12000</v>
      </c>
    </row>
    <row r="6" customFormat="false" ht="15" hidden="false" customHeight="false" outlineLevel="0" collapsed="false">
      <c r="A6" s="2" t="s">
        <v>22</v>
      </c>
      <c r="B6" s="2" t="s">
        <v>23</v>
      </c>
      <c r="C6" s="2" t="s">
        <v>10</v>
      </c>
      <c r="D6" s="2" t="n">
        <v>44000</v>
      </c>
      <c r="E6" s="2" t="s">
        <v>11</v>
      </c>
      <c r="F6" s="2" t="n">
        <v>75000</v>
      </c>
      <c r="G6" s="2" t="n">
        <v>0</v>
      </c>
      <c r="H6" s="2" t="n">
        <v>0</v>
      </c>
    </row>
    <row r="7" customFormat="false" ht="15" hidden="false" customHeight="false" outlineLevel="0" collapsed="false">
      <c r="A7" s="2" t="s">
        <v>24</v>
      </c>
      <c r="B7" s="2" t="s">
        <v>25</v>
      </c>
      <c r="C7" s="2" t="s">
        <v>14</v>
      </c>
      <c r="D7" s="2" t="n">
        <v>47500</v>
      </c>
      <c r="E7" s="2" t="s">
        <v>11</v>
      </c>
      <c r="F7" s="2" t="n">
        <v>75000</v>
      </c>
      <c r="G7" s="2" t="n">
        <v>0</v>
      </c>
      <c r="H7" s="2" t="n">
        <v>0</v>
      </c>
    </row>
    <row r="8" customFormat="false" ht="15" hidden="false" customHeight="false" outlineLevel="0" collapsed="false">
      <c r="A8" s="2" t="s">
        <v>26</v>
      </c>
      <c r="B8" s="2" t="s">
        <v>27</v>
      </c>
      <c r="C8" s="2" t="s">
        <v>17</v>
      </c>
      <c r="D8" s="2" t="n">
        <v>36000</v>
      </c>
      <c r="E8" s="2" t="s">
        <v>21</v>
      </c>
      <c r="F8" s="2" t="n">
        <v>50000</v>
      </c>
      <c r="G8" s="2" t="n">
        <v>80000</v>
      </c>
      <c r="H8" s="2" t="n">
        <v>6000</v>
      </c>
    </row>
    <row r="9" customFormat="false" ht="15" hidden="false" customHeight="false" outlineLevel="0" collapsed="false">
      <c r="A9" s="2" t="s">
        <v>28</v>
      </c>
      <c r="B9" s="2" t="s">
        <v>29</v>
      </c>
      <c r="C9" s="2" t="s">
        <v>20</v>
      </c>
      <c r="D9" s="2" t="n">
        <v>53500</v>
      </c>
      <c r="E9" s="2" t="s">
        <v>11</v>
      </c>
      <c r="F9" s="2" t="n">
        <v>75000</v>
      </c>
      <c r="G9" s="2" t="n">
        <v>0</v>
      </c>
      <c r="H9" s="2" t="n">
        <v>0</v>
      </c>
    </row>
    <row r="10" customFormat="false" ht="15" hidden="false" customHeight="false" outlineLevel="0" collapsed="false">
      <c r="A10" s="2" t="s">
        <v>30</v>
      </c>
      <c r="B10" s="2" t="s">
        <v>31</v>
      </c>
      <c r="C10" s="2" t="s">
        <v>10</v>
      </c>
      <c r="D10" s="2" t="n">
        <v>45500</v>
      </c>
      <c r="E10" s="2" t="s">
        <v>11</v>
      </c>
      <c r="F10" s="2" t="n">
        <v>75000</v>
      </c>
      <c r="G10" s="2" t="n">
        <v>0</v>
      </c>
      <c r="H10" s="2" t="n">
        <v>0</v>
      </c>
    </row>
    <row r="11" customFormat="false" ht="15" hidden="false" customHeight="false" outlineLevel="0" collapsed="false">
      <c r="A11" s="2" t="s">
        <v>32</v>
      </c>
      <c r="B11" s="2" t="s">
        <v>33</v>
      </c>
      <c r="C11" s="2" t="s">
        <v>14</v>
      </c>
      <c r="D11" s="2" t="n">
        <v>49000</v>
      </c>
      <c r="E11" s="2" t="s">
        <v>21</v>
      </c>
      <c r="F11" s="2" t="n">
        <v>50000</v>
      </c>
      <c r="G11" s="2" t="n">
        <v>120000</v>
      </c>
      <c r="H11" s="2" t="n">
        <v>15000</v>
      </c>
    </row>
  </sheetData>
  <autoFilter ref="A1:H11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  <tableParts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1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2" min="1" style="0" width="14"/>
    <col collapsed="false" customWidth="true" hidden="false" outlineLevel="0" max="3" min="3" style="0" width="16"/>
    <col collapsed="false" customWidth="true" hidden="false" outlineLevel="0" max="4" min="4" style="0" width="22"/>
    <col collapsed="false" customWidth="true" hidden="false" outlineLevel="0" max="6" min="5" style="0" width="18"/>
    <col collapsed="false" customWidth="true" hidden="false" outlineLevel="0" max="7" min="7" style="0" width="22"/>
    <col collapsed="false" customWidth="true" hidden="false" outlineLevel="0" max="8" min="8" style="0" width="18"/>
    <col collapsed="false" customWidth="true" hidden="false" outlineLevel="0" max="9" min="9" style="0" width="20"/>
    <col collapsed="false" customWidth="true" hidden="false" outlineLevel="0" max="14" min="10" style="0" width="18"/>
    <col collapsed="false" customWidth="true" hidden="false" outlineLevel="0" max="15" min="15" style="0" width="22"/>
    <col collapsed="false" customWidth="true" hidden="false" outlineLevel="0" max="16" min="16" style="0" width="20"/>
    <col collapsed="false" customWidth="true" hidden="false" outlineLevel="0" max="17" min="17" style="0" width="18"/>
  </cols>
  <sheetData>
    <row r="1" customFormat="false" ht="36" hidden="false" customHeight="true" outlineLevel="0" collapsed="false">
      <c r="A1" s="1" t="s">
        <v>34</v>
      </c>
      <c r="B1" s="1" t="s">
        <v>35</v>
      </c>
      <c r="C1" s="1" t="s">
        <v>0</v>
      </c>
      <c r="D1" s="1" t="s">
        <v>1</v>
      </c>
      <c r="E1" s="1" t="s">
        <v>2</v>
      </c>
      <c r="F1" s="1" t="s">
        <v>36</v>
      </c>
      <c r="G1" s="1" t="s">
        <v>37</v>
      </c>
      <c r="H1" s="1" t="s">
        <v>38</v>
      </c>
      <c r="I1" s="1" t="s">
        <v>39</v>
      </c>
      <c r="J1" s="1" t="s">
        <v>40</v>
      </c>
      <c r="K1" s="1" t="s">
        <v>41</v>
      </c>
      <c r="L1" s="1" t="s">
        <v>42</v>
      </c>
      <c r="M1" s="1" t="s">
        <v>43</v>
      </c>
      <c r="N1" s="1" t="s">
        <v>44</v>
      </c>
      <c r="O1" s="1" t="s">
        <v>45</v>
      </c>
      <c r="P1" s="1" t="s">
        <v>46</v>
      </c>
      <c r="Q1" s="1" t="s">
        <v>47</v>
      </c>
    </row>
    <row r="2" customFormat="false" ht="15" hidden="false" customHeight="false" outlineLevel="0" collapsed="false">
      <c r="A2" s="2" t="s">
        <v>48</v>
      </c>
      <c r="B2" s="2" t="s">
        <v>49</v>
      </c>
      <c r="C2" s="2" t="s">
        <v>8</v>
      </c>
      <c r="D2" s="2" t="str">
        <f aca="false">IFERROR(VLOOKUP(C2,'Employee Master'!$A:$H,2,FALSE()),"")</f>
        <v>Aarav Mehta</v>
      </c>
      <c r="E2" s="2" t="str">
        <f aca="false">IFERROR(VLOOKUP(C2,'Employee Master'!$A:$H,3,FALSE()),"")</f>
        <v>HR</v>
      </c>
      <c r="F2" s="3" t="n">
        <f aca="false">IFERROR(VLOOKUP(C2,'Employee Master'!$A:$H,4,FALSE()),0)</f>
        <v>42000</v>
      </c>
      <c r="G2" s="3" t="n">
        <f aca="false">F2*0.5</f>
        <v>21000</v>
      </c>
      <c r="H2" s="3" t="n">
        <f aca="false">F2*0.2</f>
        <v>8400</v>
      </c>
      <c r="I2" s="3" t="n">
        <f aca="false">F2-G2-H2</f>
        <v>12600</v>
      </c>
      <c r="J2" s="3" t="n">
        <f aca="false">G2+H2+I2</f>
        <v>42000</v>
      </c>
      <c r="K2" s="2" t="n">
        <v>0.12</v>
      </c>
      <c r="L2" s="3" t="n">
        <f aca="false">G2*K2</f>
        <v>2520</v>
      </c>
      <c r="M2" s="2" t="n">
        <v>0.0075</v>
      </c>
      <c r="N2" s="3" t="n">
        <f aca="false">J2*M2</f>
        <v>315</v>
      </c>
      <c r="O2" s="3" t="n">
        <f aca="false">IFERROR(VLOOKUP(C2,'Annual Tax Summary'!$A:$O,15,FALSE()),0)</f>
        <v>0</v>
      </c>
      <c r="P2" s="3" t="n">
        <v>0</v>
      </c>
      <c r="Q2" s="3" t="n">
        <f aca="false">J2-L2-N2-O2-P2</f>
        <v>39165</v>
      </c>
    </row>
    <row r="3" customFormat="false" ht="15" hidden="false" customHeight="false" outlineLevel="0" collapsed="false">
      <c r="A3" s="2" t="s">
        <v>48</v>
      </c>
      <c r="B3" s="2" t="s">
        <v>50</v>
      </c>
      <c r="C3" s="2" t="s">
        <v>8</v>
      </c>
      <c r="D3" s="2" t="str">
        <f aca="false">IFERROR(VLOOKUP(C3,'Employee Master'!$A:$H,2,FALSE()),"")</f>
        <v>Aarav Mehta</v>
      </c>
      <c r="E3" s="2" t="str">
        <f aca="false">IFERROR(VLOOKUP(C3,'Employee Master'!$A:$H,3,FALSE()),"")</f>
        <v>HR</v>
      </c>
      <c r="F3" s="3" t="n">
        <f aca="false">IFERROR(VLOOKUP(C3,'Employee Master'!$A:$H,4,FALSE()),0)</f>
        <v>42000</v>
      </c>
      <c r="G3" s="3" t="n">
        <f aca="false">F3*0.5</f>
        <v>21000</v>
      </c>
      <c r="H3" s="3" t="n">
        <f aca="false">F3*0.2</f>
        <v>8400</v>
      </c>
      <c r="I3" s="3" t="n">
        <f aca="false">F3-G3-H3</f>
        <v>12600</v>
      </c>
      <c r="J3" s="3" t="n">
        <f aca="false">G3+H3+I3</f>
        <v>42000</v>
      </c>
      <c r="K3" s="2" t="n">
        <v>0.12</v>
      </c>
      <c r="L3" s="3" t="n">
        <f aca="false">G3*K3</f>
        <v>2520</v>
      </c>
      <c r="M3" s="2" t="n">
        <v>0.0075</v>
      </c>
      <c r="N3" s="3" t="n">
        <f aca="false">J3*M3</f>
        <v>315</v>
      </c>
      <c r="O3" s="3" t="n">
        <f aca="false">IFERROR(VLOOKUP(C3,'Annual Tax Summary'!$A:$O,15,FALSE()),0)</f>
        <v>0</v>
      </c>
      <c r="P3" s="3" t="n">
        <v>0</v>
      </c>
      <c r="Q3" s="3" t="n">
        <f aca="false">J3-L3-N3-O3-P3</f>
        <v>39165</v>
      </c>
    </row>
    <row r="4" customFormat="false" ht="15" hidden="false" customHeight="false" outlineLevel="0" collapsed="false">
      <c r="A4" s="2" t="s">
        <v>48</v>
      </c>
      <c r="B4" s="2" t="s">
        <v>51</v>
      </c>
      <c r="C4" s="2" t="s">
        <v>8</v>
      </c>
      <c r="D4" s="2" t="str">
        <f aca="false">IFERROR(VLOOKUP(C4,'Employee Master'!$A:$H,2,FALSE()),"")</f>
        <v>Aarav Mehta</v>
      </c>
      <c r="E4" s="2" t="str">
        <f aca="false">IFERROR(VLOOKUP(C4,'Employee Master'!$A:$H,3,FALSE()),"")</f>
        <v>HR</v>
      </c>
      <c r="F4" s="3" t="n">
        <f aca="false">IFERROR(VLOOKUP(C4,'Employee Master'!$A:$H,4,FALSE()),0)</f>
        <v>42000</v>
      </c>
      <c r="G4" s="3" t="n">
        <f aca="false">F4*0.5</f>
        <v>21000</v>
      </c>
      <c r="H4" s="3" t="n">
        <f aca="false">F4*0.2</f>
        <v>8400</v>
      </c>
      <c r="I4" s="3" t="n">
        <f aca="false">F4-G4-H4</f>
        <v>12600</v>
      </c>
      <c r="J4" s="3" t="n">
        <f aca="false">G4+H4+I4</f>
        <v>42000</v>
      </c>
      <c r="K4" s="2" t="n">
        <v>0.12</v>
      </c>
      <c r="L4" s="3" t="n">
        <f aca="false">G4*K4</f>
        <v>2520</v>
      </c>
      <c r="M4" s="2" t="n">
        <v>0.0075</v>
      </c>
      <c r="N4" s="3" t="n">
        <f aca="false">J4*M4</f>
        <v>315</v>
      </c>
      <c r="O4" s="3" t="n">
        <f aca="false">IFERROR(VLOOKUP(C4,'Annual Tax Summary'!$A:$O,15,FALSE()),0)</f>
        <v>0</v>
      </c>
      <c r="P4" s="3" t="n">
        <v>0</v>
      </c>
      <c r="Q4" s="3" t="n">
        <f aca="false">J4-L4-N4-O4-P4</f>
        <v>39165</v>
      </c>
    </row>
    <row r="5" customFormat="false" ht="15" hidden="false" customHeight="false" outlineLevel="0" collapsed="false">
      <c r="A5" s="2" t="s">
        <v>48</v>
      </c>
      <c r="B5" s="2" t="s">
        <v>52</v>
      </c>
      <c r="C5" s="2" t="s">
        <v>8</v>
      </c>
      <c r="D5" s="2" t="str">
        <f aca="false">IFERROR(VLOOKUP(C5,'Employee Master'!$A:$H,2,FALSE()),"")</f>
        <v>Aarav Mehta</v>
      </c>
      <c r="E5" s="2" t="str">
        <f aca="false">IFERROR(VLOOKUP(C5,'Employee Master'!$A:$H,3,FALSE()),"")</f>
        <v>HR</v>
      </c>
      <c r="F5" s="3" t="n">
        <f aca="false">IFERROR(VLOOKUP(C5,'Employee Master'!$A:$H,4,FALSE()),0)</f>
        <v>42000</v>
      </c>
      <c r="G5" s="3" t="n">
        <f aca="false">F5*0.5</f>
        <v>21000</v>
      </c>
      <c r="H5" s="3" t="n">
        <f aca="false">F5*0.2</f>
        <v>8400</v>
      </c>
      <c r="I5" s="3" t="n">
        <f aca="false">F5-G5-H5</f>
        <v>12600</v>
      </c>
      <c r="J5" s="3" t="n">
        <f aca="false">G5+H5+I5</f>
        <v>42000</v>
      </c>
      <c r="K5" s="2" t="n">
        <v>0.12</v>
      </c>
      <c r="L5" s="3" t="n">
        <f aca="false">G5*K5</f>
        <v>2520</v>
      </c>
      <c r="M5" s="2" t="n">
        <v>0.0075</v>
      </c>
      <c r="N5" s="3" t="n">
        <f aca="false">J5*M5</f>
        <v>315</v>
      </c>
      <c r="O5" s="3" t="n">
        <f aca="false">IFERROR(VLOOKUP(C5,'Annual Tax Summary'!$A:$O,15,FALSE()),0)</f>
        <v>0</v>
      </c>
      <c r="P5" s="3" t="n">
        <v>0</v>
      </c>
      <c r="Q5" s="3" t="n">
        <f aca="false">J5-L5-N5-O5-P5</f>
        <v>39165</v>
      </c>
    </row>
    <row r="6" customFormat="false" ht="15" hidden="false" customHeight="false" outlineLevel="0" collapsed="false">
      <c r="A6" s="2" t="s">
        <v>48</v>
      </c>
      <c r="B6" s="2" t="s">
        <v>53</v>
      </c>
      <c r="C6" s="2" t="s">
        <v>8</v>
      </c>
      <c r="D6" s="2" t="str">
        <f aca="false">IFERROR(VLOOKUP(C6,'Employee Master'!$A:$H,2,FALSE()),"")</f>
        <v>Aarav Mehta</v>
      </c>
      <c r="E6" s="2" t="str">
        <f aca="false">IFERROR(VLOOKUP(C6,'Employee Master'!$A:$H,3,FALSE()),"")</f>
        <v>HR</v>
      </c>
      <c r="F6" s="3" t="n">
        <f aca="false">IFERROR(VLOOKUP(C6,'Employee Master'!$A:$H,4,FALSE()),0)</f>
        <v>42000</v>
      </c>
      <c r="G6" s="3" t="n">
        <f aca="false">F6*0.5</f>
        <v>21000</v>
      </c>
      <c r="H6" s="3" t="n">
        <f aca="false">F6*0.2</f>
        <v>8400</v>
      </c>
      <c r="I6" s="3" t="n">
        <f aca="false">F6-G6-H6</f>
        <v>12600</v>
      </c>
      <c r="J6" s="3" t="n">
        <f aca="false">G6+H6+I6</f>
        <v>42000</v>
      </c>
      <c r="K6" s="2" t="n">
        <v>0.12</v>
      </c>
      <c r="L6" s="3" t="n">
        <f aca="false">G6*K6</f>
        <v>2520</v>
      </c>
      <c r="M6" s="2" t="n">
        <v>0.0075</v>
      </c>
      <c r="N6" s="3" t="n">
        <f aca="false">J6*M6</f>
        <v>315</v>
      </c>
      <c r="O6" s="3" t="n">
        <f aca="false">IFERROR(VLOOKUP(C6,'Annual Tax Summary'!$A:$O,15,FALSE()),0)</f>
        <v>0</v>
      </c>
      <c r="P6" s="3" t="n">
        <v>0</v>
      </c>
      <c r="Q6" s="3" t="n">
        <f aca="false">J6-L6-N6-O6-P6</f>
        <v>39165</v>
      </c>
    </row>
    <row r="7" customFormat="false" ht="15" hidden="false" customHeight="false" outlineLevel="0" collapsed="false">
      <c r="A7" s="2" t="s">
        <v>48</v>
      </c>
      <c r="B7" s="2" t="s">
        <v>54</v>
      </c>
      <c r="C7" s="2" t="s">
        <v>8</v>
      </c>
      <c r="D7" s="2" t="str">
        <f aca="false">IFERROR(VLOOKUP(C7,'Employee Master'!$A:$H,2,FALSE()),"")</f>
        <v>Aarav Mehta</v>
      </c>
      <c r="E7" s="2" t="str">
        <f aca="false">IFERROR(VLOOKUP(C7,'Employee Master'!$A:$H,3,FALSE()),"")</f>
        <v>HR</v>
      </c>
      <c r="F7" s="3" t="n">
        <f aca="false">IFERROR(VLOOKUP(C7,'Employee Master'!$A:$H,4,FALSE()),0)</f>
        <v>42000</v>
      </c>
      <c r="G7" s="3" t="n">
        <f aca="false">F7*0.5</f>
        <v>21000</v>
      </c>
      <c r="H7" s="3" t="n">
        <f aca="false">F7*0.2</f>
        <v>8400</v>
      </c>
      <c r="I7" s="3" t="n">
        <f aca="false">F7-G7-H7</f>
        <v>12600</v>
      </c>
      <c r="J7" s="3" t="n">
        <f aca="false">G7+H7+I7</f>
        <v>42000</v>
      </c>
      <c r="K7" s="2" t="n">
        <v>0.12</v>
      </c>
      <c r="L7" s="3" t="n">
        <f aca="false">G7*K7</f>
        <v>2520</v>
      </c>
      <c r="M7" s="2" t="n">
        <v>0.0075</v>
      </c>
      <c r="N7" s="3" t="n">
        <f aca="false">J7*M7</f>
        <v>315</v>
      </c>
      <c r="O7" s="3" t="n">
        <f aca="false">IFERROR(VLOOKUP(C7,'Annual Tax Summary'!$A:$O,15,FALSE()),0)</f>
        <v>0</v>
      </c>
      <c r="P7" s="3" t="n">
        <v>0</v>
      </c>
      <c r="Q7" s="3" t="n">
        <f aca="false">J7-L7-N7-O7-P7</f>
        <v>39165</v>
      </c>
    </row>
    <row r="8" customFormat="false" ht="15" hidden="false" customHeight="false" outlineLevel="0" collapsed="false">
      <c r="A8" s="2" t="s">
        <v>48</v>
      </c>
      <c r="B8" s="2" t="s">
        <v>55</v>
      </c>
      <c r="C8" s="2" t="s">
        <v>8</v>
      </c>
      <c r="D8" s="2" t="str">
        <f aca="false">IFERROR(VLOOKUP(C8,'Employee Master'!$A:$H,2,FALSE()),"")</f>
        <v>Aarav Mehta</v>
      </c>
      <c r="E8" s="2" t="str">
        <f aca="false">IFERROR(VLOOKUP(C8,'Employee Master'!$A:$H,3,FALSE()),"")</f>
        <v>HR</v>
      </c>
      <c r="F8" s="3" t="n">
        <f aca="false">IFERROR(VLOOKUP(C8,'Employee Master'!$A:$H,4,FALSE()),0)</f>
        <v>42000</v>
      </c>
      <c r="G8" s="3" t="n">
        <f aca="false">F8*0.5</f>
        <v>21000</v>
      </c>
      <c r="H8" s="3" t="n">
        <f aca="false">F8*0.2</f>
        <v>8400</v>
      </c>
      <c r="I8" s="3" t="n">
        <f aca="false">F8-G8-H8</f>
        <v>12600</v>
      </c>
      <c r="J8" s="3" t="n">
        <f aca="false">G8+H8+I8</f>
        <v>42000</v>
      </c>
      <c r="K8" s="2" t="n">
        <v>0.12</v>
      </c>
      <c r="L8" s="3" t="n">
        <f aca="false">G8*K8</f>
        <v>2520</v>
      </c>
      <c r="M8" s="2" t="n">
        <v>0.0075</v>
      </c>
      <c r="N8" s="3" t="n">
        <f aca="false">J8*M8</f>
        <v>315</v>
      </c>
      <c r="O8" s="3" t="n">
        <f aca="false">IFERROR(VLOOKUP(C8,'Annual Tax Summary'!$A:$O,15,FALSE()),0)</f>
        <v>0</v>
      </c>
      <c r="P8" s="3" t="n">
        <v>0</v>
      </c>
      <c r="Q8" s="3" t="n">
        <f aca="false">J8-L8-N8-O8-P8</f>
        <v>39165</v>
      </c>
    </row>
    <row r="9" customFormat="false" ht="15" hidden="false" customHeight="false" outlineLevel="0" collapsed="false">
      <c r="A9" s="2" t="s">
        <v>48</v>
      </c>
      <c r="B9" s="2" t="s">
        <v>56</v>
      </c>
      <c r="C9" s="2" t="s">
        <v>8</v>
      </c>
      <c r="D9" s="2" t="str">
        <f aca="false">IFERROR(VLOOKUP(C9,'Employee Master'!$A:$H,2,FALSE()),"")</f>
        <v>Aarav Mehta</v>
      </c>
      <c r="E9" s="2" t="str">
        <f aca="false">IFERROR(VLOOKUP(C9,'Employee Master'!$A:$H,3,FALSE()),"")</f>
        <v>HR</v>
      </c>
      <c r="F9" s="3" t="n">
        <f aca="false">IFERROR(VLOOKUP(C9,'Employee Master'!$A:$H,4,FALSE()),0)</f>
        <v>42000</v>
      </c>
      <c r="G9" s="3" t="n">
        <f aca="false">F9*0.5</f>
        <v>21000</v>
      </c>
      <c r="H9" s="3" t="n">
        <f aca="false">F9*0.2</f>
        <v>8400</v>
      </c>
      <c r="I9" s="3" t="n">
        <f aca="false">F9-G9-H9</f>
        <v>12600</v>
      </c>
      <c r="J9" s="3" t="n">
        <f aca="false">G9+H9+I9</f>
        <v>42000</v>
      </c>
      <c r="K9" s="2" t="n">
        <v>0.12</v>
      </c>
      <c r="L9" s="3" t="n">
        <f aca="false">G9*K9</f>
        <v>2520</v>
      </c>
      <c r="M9" s="2" t="n">
        <v>0.0075</v>
      </c>
      <c r="N9" s="3" t="n">
        <f aca="false">J9*M9</f>
        <v>315</v>
      </c>
      <c r="O9" s="3" t="n">
        <f aca="false">IFERROR(VLOOKUP(C9,'Annual Tax Summary'!$A:$O,15,FALSE()),0)</f>
        <v>0</v>
      </c>
      <c r="P9" s="3" t="n">
        <v>0</v>
      </c>
      <c r="Q9" s="3" t="n">
        <f aca="false">J9-L9-N9-O9-P9</f>
        <v>39165</v>
      </c>
    </row>
    <row r="10" customFormat="false" ht="15" hidden="false" customHeight="false" outlineLevel="0" collapsed="false">
      <c r="A10" s="2" t="s">
        <v>48</v>
      </c>
      <c r="B10" s="2" t="s">
        <v>57</v>
      </c>
      <c r="C10" s="2" t="s">
        <v>8</v>
      </c>
      <c r="D10" s="2" t="str">
        <f aca="false">IFERROR(VLOOKUP(C10,'Employee Master'!$A:$H,2,FALSE()),"")</f>
        <v>Aarav Mehta</v>
      </c>
      <c r="E10" s="2" t="str">
        <f aca="false">IFERROR(VLOOKUP(C10,'Employee Master'!$A:$H,3,FALSE()),"")</f>
        <v>HR</v>
      </c>
      <c r="F10" s="3" t="n">
        <f aca="false">IFERROR(VLOOKUP(C10,'Employee Master'!$A:$H,4,FALSE()),0)</f>
        <v>42000</v>
      </c>
      <c r="G10" s="3" t="n">
        <f aca="false">F10*0.5</f>
        <v>21000</v>
      </c>
      <c r="H10" s="3" t="n">
        <f aca="false">F10*0.2</f>
        <v>8400</v>
      </c>
      <c r="I10" s="3" t="n">
        <f aca="false">F10-G10-H10</f>
        <v>12600</v>
      </c>
      <c r="J10" s="3" t="n">
        <f aca="false">G10+H10+I10</f>
        <v>42000</v>
      </c>
      <c r="K10" s="2" t="n">
        <v>0.12</v>
      </c>
      <c r="L10" s="3" t="n">
        <f aca="false">G10*K10</f>
        <v>2520</v>
      </c>
      <c r="M10" s="2" t="n">
        <v>0.0075</v>
      </c>
      <c r="N10" s="3" t="n">
        <f aca="false">J10*M10</f>
        <v>315</v>
      </c>
      <c r="O10" s="3" t="n">
        <f aca="false">IFERROR(VLOOKUP(C10,'Annual Tax Summary'!$A:$O,15,FALSE()),0)</f>
        <v>0</v>
      </c>
      <c r="P10" s="3" t="n">
        <v>0</v>
      </c>
      <c r="Q10" s="3" t="n">
        <f aca="false">J10-L10-N10-O10-P10</f>
        <v>39165</v>
      </c>
    </row>
    <row r="11" customFormat="false" ht="15" hidden="false" customHeight="false" outlineLevel="0" collapsed="false">
      <c r="A11" s="2" t="s">
        <v>48</v>
      </c>
      <c r="B11" s="2" t="s">
        <v>58</v>
      </c>
      <c r="C11" s="2" t="s">
        <v>8</v>
      </c>
      <c r="D11" s="2" t="str">
        <f aca="false">IFERROR(VLOOKUP(C11,'Employee Master'!$A:$H,2,FALSE()),"")</f>
        <v>Aarav Mehta</v>
      </c>
      <c r="E11" s="2" t="str">
        <f aca="false">IFERROR(VLOOKUP(C11,'Employee Master'!$A:$H,3,FALSE()),"")</f>
        <v>HR</v>
      </c>
      <c r="F11" s="3" t="n">
        <f aca="false">IFERROR(VLOOKUP(C11,'Employee Master'!$A:$H,4,FALSE()),0)</f>
        <v>42000</v>
      </c>
      <c r="G11" s="3" t="n">
        <f aca="false">F11*0.5</f>
        <v>21000</v>
      </c>
      <c r="H11" s="3" t="n">
        <f aca="false">F11*0.2</f>
        <v>8400</v>
      </c>
      <c r="I11" s="3" t="n">
        <f aca="false">F11-G11-H11</f>
        <v>12600</v>
      </c>
      <c r="J11" s="3" t="n">
        <f aca="false">G11+H11+I11</f>
        <v>42000</v>
      </c>
      <c r="K11" s="2" t="n">
        <v>0.12</v>
      </c>
      <c r="L11" s="3" t="n">
        <f aca="false">G11*K11</f>
        <v>2520</v>
      </c>
      <c r="M11" s="2" t="n">
        <v>0.0075</v>
      </c>
      <c r="N11" s="3" t="n">
        <f aca="false">J11*M11</f>
        <v>315</v>
      </c>
      <c r="O11" s="3" t="n">
        <f aca="false">IFERROR(VLOOKUP(C11,'Annual Tax Summary'!$A:$O,15,FALSE()),0)</f>
        <v>0</v>
      </c>
      <c r="P11" s="3" t="n">
        <v>0</v>
      </c>
      <c r="Q11" s="3" t="n">
        <f aca="false">J11-L11-N11-O11-P11</f>
        <v>39165</v>
      </c>
    </row>
    <row r="12" customFormat="false" ht="15" hidden="false" customHeight="false" outlineLevel="0" collapsed="false">
      <c r="A12" s="2" t="s">
        <v>48</v>
      </c>
      <c r="B12" s="2" t="s">
        <v>59</v>
      </c>
      <c r="C12" s="2" t="s">
        <v>8</v>
      </c>
      <c r="D12" s="2" t="str">
        <f aca="false">IFERROR(VLOOKUP(C12,'Employee Master'!$A:$H,2,FALSE()),"")</f>
        <v>Aarav Mehta</v>
      </c>
      <c r="E12" s="2" t="str">
        <f aca="false">IFERROR(VLOOKUP(C12,'Employee Master'!$A:$H,3,FALSE()),"")</f>
        <v>HR</v>
      </c>
      <c r="F12" s="3" t="n">
        <f aca="false">IFERROR(VLOOKUP(C12,'Employee Master'!$A:$H,4,FALSE()),0)</f>
        <v>42000</v>
      </c>
      <c r="G12" s="3" t="n">
        <f aca="false">F12*0.5</f>
        <v>21000</v>
      </c>
      <c r="H12" s="3" t="n">
        <f aca="false">F12*0.2</f>
        <v>8400</v>
      </c>
      <c r="I12" s="3" t="n">
        <f aca="false">F12-G12-H12</f>
        <v>12600</v>
      </c>
      <c r="J12" s="3" t="n">
        <f aca="false">G12+H12+I12</f>
        <v>42000</v>
      </c>
      <c r="K12" s="2" t="n">
        <v>0.12</v>
      </c>
      <c r="L12" s="3" t="n">
        <f aca="false">G12*K12</f>
        <v>2520</v>
      </c>
      <c r="M12" s="2" t="n">
        <v>0.0075</v>
      </c>
      <c r="N12" s="3" t="n">
        <f aca="false">J12*M12</f>
        <v>315</v>
      </c>
      <c r="O12" s="3" t="n">
        <f aca="false">IFERROR(VLOOKUP(C12,'Annual Tax Summary'!$A:$O,15,FALSE()),0)</f>
        <v>0</v>
      </c>
      <c r="P12" s="3" t="n">
        <v>0</v>
      </c>
      <c r="Q12" s="3" t="n">
        <f aca="false">J12-L12-N12-O12-P12</f>
        <v>39165</v>
      </c>
    </row>
    <row r="13" customFormat="false" ht="15" hidden="false" customHeight="false" outlineLevel="0" collapsed="false">
      <c r="A13" s="2" t="s">
        <v>48</v>
      </c>
      <c r="B13" s="2" t="s">
        <v>60</v>
      </c>
      <c r="C13" s="2" t="s">
        <v>8</v>
      </c>
      <c r="D13" s="2" t="str">
        <f aca="false">IFERROR(VLOOKUP(C13,'Employee Master'!$A:$H,2,FALSE()),"")</f>
        <v>Aarav Mehta</v>
      </c>
      <c r="E13" s="2" t="str">
        <f aca="false">IFERROR(VLOOKUP(C13,'Employee Master'!$A:$H,3,FALSE()),"")</f>
        <v>HR</v>
      </c>
      <c r="F13" s="3" t="n">
        <f aca="false">IFERROR(VLOOKUP(C13,'Employee Master'!$A:$H,4,FALSE()),0)</f>
        <v>42000</v>
      </c>
      <c r="G13" s="3" t="n">
        <f aca="false">F13*0.5</f>
        <v>21000</v>
      </c>
      <c r="H13" s="3" t="n">
        <f aca="false">F13*0.2</f>
        <v>8400</v>
      </c>
      <c r="I13" s="3" t="n">
        <f aca="false">F13-G13-H13</f>
        <v>12600</v>
      </c>
      <c r="J13" s="3" t="n">
        <f aca="false">G13+H13+I13</f>
        <v>42000</v>
      </c>
      <c r="K13" s="2" t="n">
        <v>0.12</v>
      </c>
      <c r="L13" s="3" t="n">
        <f aca="false">G13*K13</f>
        <v>2520</v>
      </c>
      <c r="M13" s="2" t="n">
        <v>0.0075</v>
      </c>
      <c r="N13" s="3" t="n">
        <f aca="false">J13*M13</f>
        <v>315</v>
      </c>
      <c r="O13" s="3" t="n">
        <f aca="false">IFERROR(VLOOKUP(C13,'Annual Tax Summary'!$A:$O,15,FALSE()),0)</f>
        <v>0</v>
      </c>
      <c r="P13" s="3" t="n">
        <v>0</v>
      </c>
      <c r="Q13" s="3" t="n">
        <f aca="false">J13-L13-N13-O13-P13</f>
        <v>39165</v>
      </c>
    </row>
    <row r="14" customFormat="false" ht="15" hidden="false" customHeight="false" outlineLevel="0" collapsed="false">
      <c r="A14" s="2" t="s">
        <v>48</v>
      </c>
      <c r="B14" s="2" t="s">
        <v>49</v>
      </c>
      <c r="C14" s="2" t="s">
        <v>12</v>
      </c>
      <c r="D14" s="2" t="str">
        <f aca="false">IFERROR(VLOOKUP(C14,'Employee Master'!$A:$H,2,FALSE()),"")</f>
        <v>Nisha Rao</v>
      </c>
      <c r="E14" s="2" t="str">
        <f aca="false">IFERROR(VLOOKUP(C14,'Employee Master'!$A:$H,3,FALSE()),"")</f>
        <v>Payroll</v>
      </c>
      <c r="F14" s="3" t="n">
        <f aca="false">IFERROR(VLOOKUP(C14,'Employee Master'!$A:$H,4,FALSE()),0)</f>
        <v>46500</v>
      </c>
      <c r="G14" s="3" t="n">
        <f aca="false">F14*0.5</f>
        <v>23250</v>
      </c>
      <c r="H14" s="3" t="n">
        <f aca="false">F14*0.2</f>
        <v>9300</v>
      </c>
      <c r="I14" s="3" t="n">
        <f aca="false">F14-G14-H14</f>
        <v>13950</v>
      </c>
      <c r="J14" s="3" t="n">
        <f aca="false">G14+H14+I14</f>
        <v>46500</v>
      </c>
      <c r="K14" s="2" t="n">
        <v>0.12</v>
      </c>
      <c r="L14" s="3" t="n">
        <f aca="false">G14*K14</f>
        <v>2790</v>
      </c>
      <c r="M14" s="2" t="n">
        <v>0.0075</v>
      </c>
      <c r="N14" s="3" t="n">
        <f aca="false">J14*M14</f>
        <v>348.75</v>
      </c>
      <c r="O14" s="3" t="n">
        <f aca="false">IFERROR(VLOOKUP(C14,'Annual Tax Summary'!$A:$O,15,FALSE()),0)</f>
        <v>0</v>
      </c>
      <c r="P14" s="3" t="n">
        <v>0</v>
      </c>
      <c r="Q14" s="3" t="n">
        <f aca="false">J14-L14-N14-O14-P14</f>
        <v>43361.25</v>
      </c>
    </row>
    <row r="15" customFormat="false" ht="15" hidden="false" customHeight="false" outlineLevel="0" collapsed="false">
      <c r="A15" s="2" t="s">
        <v>48</v>
      </c>
      <c r="B15" s="2" t="s">
        <v>50</v>
      </c>
      <c r="C15" s="2" t="s">
        <v>12</v>
      </c>
      <c r="D15" s="2" t="str">
        <f aca="false">IFERROR(VLOOKUP(C15,'Employee Master'!$A:$H,2,FALSE()),"")</f>
        <v>Nisha Rao</v>
      </c>
      <c r="E15" s="2" t="str">
        <f aca="false">IFERROR(VLOOKUP(C15,'Employee Master'!$A:$H,3,FALSE()),"")</f>
        <v>Payroll</v>
      </c>
      <c r="F15" s="3" t="n">
        <f aca="false">IFERROR(VLOOKUP(C15,'Employee Master'!$A:$H,4,FALSE()),0)</f>
        <v>46500</v>
      </c>
      <c r="G15" s="3" t="n">
        <f aca="false">F15*0.5</f>
        <v>23250</v>
      </c>
      <c r="H15" s="3" t="n">
        <f aca="false">F15*0.2</f>
        <v>9300</v>
      </c>
      <c r="I15" s="3" t="n">
        <f aca="false">F15-G15-H15</f>
        <v>13950</v>
      </c>
      <c r="J15" s="3" t="n">
        <f aca="false">G15+H15+I15</f>
        <v>46500</v>
      </c>
      <c r="K15" s="2" t="n">
        <v>0.12</v>
      </c>
      <c r="L15" s="3" t="n">
        <f aca="false">G15*K15</f>
        <v>2790</v>
      </c>
      <c r="M15" s="2" t="n">
        <v>0.0075</v>
      </c>
      <c r="N15" s="3" t="n">
        <f aca="false">J15*M15</f>
        <v>348.75</v>
      </c>
      <c r="O15" s="3" t="n">
        <f aca="false">IFERROR(VLOOKUP(C15,'Annual Tax Summary'!$A:$O,15,FALSE()),0)</f>
        <v>0</v>
      </c>
      <c r="P15" s="3" t="n">
        <v>0</v>
      </c>
      <c r="Q15" s="3" t="n">
        <f aca="false">J15-L15-N15-O15-P15</f>
        <v>43361.25</v>
      </c>
    </row>
    <row r="16" customFormat="false" ht="15" hidden="false" customHeight="false" outlineLevel="0" collapsed="false">
      <c r="A16" s="2" t="s">
        <v>48</v>
      </c>
      <c r="B16" s="2" t="s">
        <v>51</v>
      </c>
      <c r="C16" s="2" t="s">
        <v>12</v>
      </c>
      <c r="D16" s="2" t="str">
        <f aca="false">IFERROR(VLOOKUP(C16,'Employee Master'!$A:$H,2,FALSE()),"")</f>
        <v>Nisha Rao</v>
      </c>
      <c r="E16" s="2" t="str">
        <f aca="false">IFERROR(VLOOKUP(C16,'Employee Master'!$A:$H,3,FALSE()),"")</f>
        <v>Payroll</v>
      </c>
      <c r="F16" s="3" t="n">
        <f aca="false">IFERROR(VLOOKUP(C16,'Employee Master'!$A:$H,4,FALSE()),0)</f>
        <v>46500</v>
      </c>
      <c r="G16" s="3" t="n">
        <f aca="false">F16*0.5</f>
        <v>23250</v>
      </c>
      <c r="H16" s="3" t="n">
        <f aca="false">F16*0.2</f>
        <v>9300</v>
      </c>
      <c r="I16" s="3" t="n">
        <f aca="false">F16-G16-H16</f>
        <v>13950</v>
      </c>
      <c r="J16" s="3" t="n">
        <f aca="false">G16+H16+I16</f>
        <v>46500</v>
      </c>
      <c r="K16" s="2" t="n">
        <v>0.12</v>
      </c>
      <c r="L16" s="3" t="n">
        <f aca="false">G16*K16</f>
        <v>2790</v>
      </c>
      <c r="M16" s="2" t="n">
        <v>0.0075</v>
      </c>
      <c r="N16" s="3" t="n">
        <f aca="false">J16*M16</f>
        <v>348.75</v>
      </c>
      <c r="O16" s="3" t="n">
        <f aca="false">IFERROR(VLOOKUP(C16,'Annual Tax Summary'!$A:$O,15,FALSE()),0)</f>
        <v>0</v>
      </c>
      <c r="P16" s="3" t="n">
        <v>0</v>
      </c>
      <c r="Q16" s="3" t="n">
        <f aca="false">J16-L16-N16-O16-P16</f>
        <v>43361.25</v>
      </c>
    </row>
    <row r="17" customFormat="false" ht="15" hidden="false" customHeight="false" outlineLevel="0" collapsed="false">
      <c r="A17" s="2" t="s">
        <v>48</v>
      </c>
      <c r="B17" s="2" t="s">
        <v>52</v>
      </c>
      <c r="C17" s="2" t="s">
        <v>12</v>
      </c>
      <c r="D17" s="2" t="str">
        <f aca="false">IFERROR(VLOOKUP(C17,'Employee Master'!$A:$H,2,FALSE()),"")</f>
        <v>Nisha Rao</v>
      </c>
      <c r="E17" s="2" t="str">
        <f aca="false">IFERROR(VLOOKUP(C17,'Employee Master'!$A:$H,3,FALSE()),"")</f>
        <v>Payroll</v>
      </c>
      <c r="F17" s="3" t="n">
        <f aca="false">IFERROR(VLOOKUP(C17,'Employee Master'!$A:$H,4,FALSE()),0)</f>
        <v>46500</v>
      </c>
      <c r="G17" s="3" t="n">
        <f aca="false">F17*0.5</f>
        <v>23250</v>
      </c>
      <c r="H17" s="3" t="n">
        <f aca="false">F17*0.2</f>
        <v>9300</v>
      </c>
      <c r="I17" s="3" t="n">
        <f aca="false">F17-G17-H17</f>
        <v>13950</v>
      </c>
      <c r="J17" s="3" t="n">
        <f aca="false">G17+H17+I17</f>
        <v>46500</v>
      </c>
      <c r="K17" s="2" t="n">
        <v>0.12</v>
      </c>
      <c r="L17" s="3" t="n">
        <f aca="false">G17*K17</f>
        <v>2790</v>
      </c>
      <c r="M17" s="2" t="n">
        <v>0.0075</v>
      </c>
      <c r="N17" s="3" t="n">
        <f aca="false">J17*M17</f>
        <v>348.75</v>
      </c>
      <c r="O17" s="3" t="n">
        <f aca="false">IFERROR(VLOOKUP(C17,'Annual Tax Summary'!$A:$O,15,FALSE()),0)</f>
        <v>0</v>
      </c>
      <c r="P17" s="3" t="n">
        <v>0</v>
      </c>
      <c r="Q17" s="3" t="n">
        <f aca="false">J17-L17-N17-O17-P17</f>
        <v>43361.25</v>
      </c>
    </row>
    <row r="18" customFormat="false" ht="15" hidden="false" customHeight="false" outlineLevel="0" collapsed="false">
      <c r="A18" s="2" t="s">
        <v>48</v>
      </c>
      <c r="B18" s="2" t="s">
        <v>53</v>
      </c>
      <c r="C18" s="2" t="s">
        <v>12</v>
      </c>
      <c r="D18" s="2" t="str">
        <f aca="false">IFERROR(VLOOKUP(C18,'Employee Master'!$A:$H,2,FALSE()),"")</f>
        <v>Nisha Rao</v>
      </c>
      <c r="E18" s="2" t="str">
        <f aca="false">IFERROR(VLOOKUP(C18,'Employee Master'!$A:$H,3,FALSE()),"")</f>
        <v>Payroll</v>
      </c>
      <c r="F18" s="3" t="n">
        <f aca="false">IFERROR(VLOOKUP(C18,'Employee Master'!$A:$H,4,FALSE()),0)</f>
        <v>46500</v>
      </c>
      <c r="G18" s="3" t="n">
        <f aca="false">F18*0.5</f>
        <v>23250</v>
      </c>
      <c r="H18" s="3" t="n">
        <f aca="false">F18*0.2</f>
        <v>9300</v>
      </c>
      <c r="I18" s="3" t="n">
        <f aca="false">F18-G18-H18</f>
        <v>13950</v>
      </c>
      <c r="J18" s="3" t="n">
        <f aca="false">G18+H18+I18</f>
        <v>46500</v>
      </c>
      <c r="K18" s="2" t="n">
        <v>0.12</v>
      </c>
      <c r="L18" s="3" t="n">
        <f aca="false">G18*K18</f>
        <v>2790</v>
      </c>
      <c r="M18" s="2" t="n">
        <v>0.0075</v>
      </c>
      <c r="N18" s="3" t="n">
        <f aca="false">J18*M18</f>
        <v>348.75</v>
      </c>
      <c r="O18" s="3" t="n">
        <f aca="false">IFERROR(VLOOKUP(C18,'Annual Tax Summary'!$A:$O,15,FALSE()),0)</f>
        <v>0</v>
      </c>
      <c r="P18" s="3" t="n">
        <v>0</v>
      </c>
      <c r="Q18" s="3" t="n">
        <f aca="false">J18-L18-N18-O18-P18</f>
        <v>43361.25</v>
      </c>
    </row>
    <row r="19" customFormat="false" ht="15" hidden="false" customHeight="false" outlineLevel="0" collapsed="false">
      <c r="A19" s="2" t="s">
        <v>48</v>
      </c>
      <c r="B19" s="2" t="s">
        <v>54</v>
      </c>
      <c r="C19" s="2" t="s">
        <v>12</v>
      </c>
      <c r="D19" s="2" t="str">
        <f aca="false">IFERROR(VLOOKUP(C19,'Employee Master'!$A:$H,2,FALSE()),"")</f>
        <v>Nisha Rao</v>
      </c>
      <c r="E19" s="2" t="str">
        <f aca="false">IFERROR(VLOOKUP(C19,'Employee Master'!$A:$H,3,FALSE()),"")</f>
        <v>Payroll</v>
      </c>
      <c r="F19" s="3" t="n">
        <f aca="false">IFERROR(VLOOKUP(C19,'Employee Master'!$A:$H,4,FALSE()),0)</f>
        <v>46500</v>
      </c>
      <c r="G19" s="3" t="n">
        <f aca="false">F19*0.5</f>
        <v>23250</v>
      </c>
      <c r="H19" s="3" t="n">
        <f aca="false">F19*0.2</f>
        <v>9300</v>
      </c>
      <c r="I19" s="3" t="n">
        <f aca="false">F19-G19-H19</f>
        <v>13950</v>
      </c>
      <c r="J19" s="3" t="n">
        <f aca="false">G19+H19+I19</f>
        <v>46500</v>
      </c>
      <c r="K19" s="2" t="n">
        <v>0.12</v>
      </c>
      <c r="L19" s="3" t="n">
        <f aca="false">G19*K19</f>
        <v>2790</v>
      </c>
      <c r="M19" s="2" t="n">
        <v>0.0075</v>
      </c>
      <c r="N19" s="3" t="n">
        <f aca="false">J19*M19</f>
        <v>348.75</v>
      </c>
      <c r="O19" s="3" t="n">
        <f aca="false">IFERROR(VLOOKUP(C19,'Annual Tax Summary'!$A:$O,15,FALSE()),0)</f>
        <v>0</v>
      </c>
      <c r="P19" s="3" t="n">
        <v>0</v>
      </c>
      <c r="Q19" s="3" t="n">
        <f aca="false">J19-L19-N19-O19-P19</f>
        <v>43361.25</v>
      </c>
    </row>
    <row r="20" customFormat="false" ht="15" hidden="false" customHeight="false" outlineLevel="0" collapsed="false">
      <c r="A20" s="2" t="s">
        <v>48</v>
      </c>
      <c r="B20" s="2" t="s">
        <v>55</v>
      </c>
      <c r="C20" s="2" t="s">
        <v>12</v>
      </c>
      <c r="D20" s="2" t="str">
        <f aca="false">IFERROR(VLOOKUP(C20,'Employee Master'!$A:$H,2,FALSE()),"")</f>
        <v>Nisha Rao</v>
      </c>
      <c r="E20" s="2" t="str">
        <f aca="false">IFERROR(VLOOKUP(C20,'Employee Master'!$A:$H,3,FALSE()),"")</f>
        <v>Payroll</v>
      </c>
      <c r="F20" s="3" t="n">
        <f aca="false">IFERROR(VLOOKUP(C20,'Employee Master'!$A:$H,4,FALSE()),0)</f>
        <v>46500</v>
      </c>
      <c r="G20" s="3" t="n">
        <f aca="false">F20*0.5</f>
        <v>23250</v>
      </c>
      <c r="H20" s="3" t="n">
        <f aca="false">F20*0.2</f>
        <v>9300</v>
      </c>
      <c r="I20" s="3" t="n">
        <f aca="false">F20-G20-H20</f>
        <v>13950</v>
      </c>
      <c r="J20" s="3" t="n">
        <f aca="false">G20+H20+I20</f>
        <v>46500</v>
      </c>
      <c r="K20" s="2" t="n">
        <v>0.12</v>
      </c>
      <c r="L20" s="3" t="n">
        <f aca="false">G20*K20</f>
        <v>2790</v>
      </c>
      <c r="M20" s="2" t="n">
        <v>0.0075</v>
      </c>
      <c r="N20" s="3" t="n">
        <f aca="false">J20*M20</f>
        <v>348.75</v>
      </c>
      <c r="O20" s="3" t="n">
        <f aca="false">IFERROR(VLOOKUP(C20,'Annual Tax Summary'!$A:$O,15,FALSE()),0)</f>
        <v>0</v>
      </c>
      <c r="P20" s="3" t="n">
        <v>0</v>
      </c>
      <c r="Q20" s="3" t="n">
        <f aca="false">J20-L20-N20-O20-P20</f>
        <v>43361.25</v>
      </c>
    </row>
    <row r="21" customFormat="false" ht="15" hidden="false" customHeight="false" outlineLevel="0" collapsed="false">
      <c r="A21" s="2" t="s">
        <v>48</v>
      </c>
      <c r="B21" s="2" t="s">
        <v>56</v>
      </c>
      <c r="C21" s="2" t="s">
        <v>12</v>
      </c>
      <c r="D21" s="2" t="str">
        <f aca="false">IFERROR(VLOOKUP(C21,'Employee Master'!$A:$H,2,FALSE()),"")</f>
        <v>Nisha Rao</v>
      </c>
      <c r="E21" s="2" t="str">
        <f aca="false">IFERROR(VLOOKUP(C21,'Employee Master'!$A:$H,3,FALSE()),"")</f>
        <v>Payroll</v>
      </c>
      <c r="F21" s="3" t="n">
        <f aca="false">IFERROR(VLOOKUP(C21,'Employee Master'!$A:$H,4,FALSE()),0)</f>
        <v>46500</v>
      </c>
      <c r="G21" s="3" t="n">
        <f aca="false">F21*0.5</f>
        <v>23250</v>
      </c>
      <c r="H21" s="3" t="n">
        <f aca="false">F21*0.2</f>
        <v>9300</v>
      </c>
      <c r="I21" s="3" t="n">
        <f aca="false">F21-G21-H21</f>
        <v>13950</v>
      </c>
      <c r="J21" s="3" t="n">
        <f aca="false">G21+H21+I21</f>
        <v>46500</v>
      </c>
      <c r="K21" s="2" t="n">
        <v>0.12</v>
      </c>
      <c r="L21" s="3" t="n">
        <f aca="false">G21*K21</f>
        <v>2790</v>
      </c>
      <c r="M21" s="2" t="n">
        <v>0.0075</v>
      </c>
      <c r="N21" s="3" t="n">
        <f aca="false">J21*M21</f>
        <v>348.75</v>
      </c>
      <c r="O21" s="3" t="n">
        <f aca="false">IFERROR(VLOOKUP(C21,'Annual Tax Summary'!$A:$O,15,FALSE()),0)</f>
        <v>0</v>
      </c>
      <c r="P21" s="3" t="n">
        <v>0</v>
      </c>
      <c r="Q21" s="3" t="n">
        <f aca="false">J21-L21-N21-O21-P21</f>
        <v>43361.25</v>
      </c>
    </row>
    <row r="22" customFormat="false" ht="15" hidden="false" customHeight="false" outlineLevel="0" collapsed="false">
      <c r="A22" s="2" t="s">
        <v>48</v>
      </c>
      <c r="B22" s="2" t="s">
        <v>57</v>
      </c>
      <c r="C22" s="2" t="s">
        <v>12</v>
      </c>
      <c r="D22" s="2" t="str">
        <f aca="false">IFERROR(VLOOKUP(C22,'Employee Master'!$A:$H,2,FALSE()),"")</f>
        <v>Nisha Rao</v>
      </c>
      <c r="E22" s="2" t="str">
        <f aca="false">IFERROR(VLOOKUP(C22,'Employee Master'!$A:$H,3,FALSE()),"")</f>
        <v>Payroll</v>
      </c>
      <c r="F22" s="3" t="n">
        <f aca="false">IFERROR(VLOOKUP(C22,'Employee Master'!$A:$H,4,FALSE()),0)</f>
        <v>46500</v>
      </c>
      <c r="G22" s="3" t="n">
        <f aca="false">F22*0.5</f>
        <v>23250</v>
      </c>
      <c r="H22" s="3" t="n">
        <f aca="false">F22*0.2</f>
        <v>9300</v>
      </c>
      <c r="I22" s="3" t="n">
        <f aca="false">F22-G22-H22</f>
        <v>13950</v>
      </c>
      <c r="J22" s="3" t="n">
        <f aca="false">G22+H22+I22</f>
        <v>46500</v>
      </c>
      <c r="K22" s="2" t="n">
        <v>0.12</v>
      </c>
      <c r="L22" s="3" t="n">
        <f aca="false">G22*K22</f>
        <v>2790</v>
      </c>
      <c r="M22" s="2" t="n">
        <v>0.0075</v>
      </c>
      <c r="N22" s="3" t="n">
        <f aca="false">J22*M22</f>
        <v>348.75</v>
      </c>
      <c r="O22" s="3" t="n">
        <f aca="false">IFERROR(VLOOKUP(C22,'Annual Tax Summary'!$A:$O,15,FALSE()),0)</f>
        <v>0</v>
      </c>
      <c r="P22" s="3" t="n">
        <v>0</v>
      </c>
      <c r="Q22" s="3" t="n">
        <f aca="false">J22-L22-N22-O22-P22</f>
        <v>43361.25</v>
      </c>
    </row>
    <row r="23" customFormat="false" ht="15" hidden="false" customHeight="false" outlineLevel="0" collapsed="false">
      <c r="A23" s="2" t="s">
        <v>48</v>
      </c>
      <c r="B23" s="2" t="s">
        <v>58</v>
      </c>
      <c r="C23" s="2" t="s">
        <v>12</v>
      </c>
      <c r="D23" s="2" t="str">
        <f aca="false">IFERROR(VLOOKUP(C23,'Employee Master'!$A:$H,2,FALSE()),"")</f>
        <v>Nisha Rao</v>
      </c>
      <c r="E23" s="2" t="str">
        <f aca="false">IFERROR(VLOOKUP(C23,'Employee Master'!$A:$H,3,FALSE()),"")</f>
        <v>Payroll</v>
      </c>
      <c r="F23" s="3" t="n">
        <f aca="false">IFERROR(VLOOKUP(C23,'Employee Master'!$A:$H,4,FALSE()),0)</f>
        <v>46500</v>
      </c>
      <c r="G23" s="3" t="n">
        <f aca="false">F23*0.5</f>
        <v>23250</v>
      </c>
      <c r="H23" s="3" t="n">
        <f aca="false">F23*0.2</f>
        <v>9300</v>
      </c>
      <c r="I23" s="3" t="n">
        <f aca="false">F23-G23-H23</f>
        <v>13950</v>
      </c>
      <c r="J23" s="3" t="n">
        <f aca="false">G23+H23+I23</f>
        <v>46500</v>
      </c>
      <c r="K23" s="2" t="n">
        <v>0.12</v>
      </c>
      <c r="L23" s="3" t="n">
        <f aca="false">G23*K23</f>
        <v>2790</v>
      </c>
      <c r="M23" s="2" t="n">
        <v>0.0075</v>
      </c>
      <c r="N23" s="3" t="n">
        <f aca="false">J23*M23</f>
        <v>348.75</v>
      </c>
      <c r="O23" s="3" t="n">
        <f aca="false">IFERROR(VLOOKUP(C23,'Annual Tax Summary'!$A:$O,15,FALSE()),0)</f>
        <v>0</v>
      </c>
      <c r="P23" s="3" t="n">
        <v>0</v>
      </c>
      <c r="Q23" s="3" t="n">
        <f aca="false">J23-L23-N23-O23-P23</f>
        <v>43361.25</v>
      </c>
    </row>
    <row r="24" customFormat="false" ht="15" hidden="false" customHeight="false" outlineLevel="0" collapsed="false">
      <c r="A24" s="2" t="s">
        <v>48</v>
      </c>
      <c r="B24" s="2" t="s">
        <v>59</v>
      </c>
      <c r="C24" s="2" t="s">
        <v>12</v>
      </c>
      <c r="D24" s="2" t="str">
        <f aca="false">IFERROR(VLOOKUP(C24,'Employee Master'!$A:$H,2,FALSE()),"")</f>
        <v>Nisha Rao</v>
      </c>
      <c r="E24" s="2" t="str">
        <f aca="false">IFERROR(VLOOKUP(C24,'Employee Master'!$A:$H,3,FALSE()),"")</f>
        <v>Payroll</v>
      </c>
      <c r="F24" s="3" t="n">
        <f aca="false">IFERROR(VLOOKUP(C24,'Employee Master'!$A:$H,4,FALSE()),0)</f>
        <v>46500</v>
      </c>
      <c r="G24" s="3" t="n">
        <f aca="false">F24*0.5</f>
        <v>23250</v>
      </c>
      <c r="H24" s="3" t="n">
        <f aca="false">F24*0.2</f>
        <v>9300</v>
      </c>
      <c r="I24" s="3" t="n">
        <f aca="false">F24-G24-H24</f>
        <v>13950</v>
      </c>
      <c r="J24" s="3" t="n">
        <f aca="false">G24+H24+I24</f>
        <v>46500</v>
      </c>
      <c r="K24" s="2" t="n">
        <v>0.12</v>
      </c>
      <c r="L24" s="3" t="n">
        <f aca="false">G24*K24</f>
        <v>2790</v>
      </c>
      <c r="M24" s="2" t="n">
        <v>0.0075</v>
      </c>
      <c r="N24" s="3" t="n">
        <f aca="false">J24*M24</f>
        <v>348.75</v>
      </c>
      <c r="O24" s="3" t="n">
        <f aca="false">IFERROR(VLOOKUP(C24,'Annual Tax Summary'!$A:$O,15,FALSE()),0)</f>
        <v>0</v>
      </c>
      <c r="P24" s="3" t="n">
        <v>0</v>
      </c>
      <c r="Q24" s="3" t="n">
        <f aca="false">J24-L24-N24-O24-P24</f>
        <v>43361.25</v>
      </c>
    </row>
    <row r="25" customFormat="false" ht="15" hidden="false" customHeight="false" outlineLevel="0" collapsed="false">
      <c r="A25" s="2" t="s">
        <v>48</v>
      </c>
      <c r="B25" s="2" t="s">
        <v>60</v>
      </c>
      <c r="C25" s="2" t="s">
        <v>12</v>
      </c>
      <c r="D25" s="2" t="str">
        <f aca="false">IFERROR(VLOOKUP(C25,'Employee Master'!$A:$H,2,FALSE()),"")</f>
        <v>Nisha Rao</v>
      </c>
      <c r="E25" s="2" t="str">
        <f aca="false">IFERROR(VLOOKUP(C25,'Employee Master'!$A:$H,3,FALSE()),"")</f>
        <v>Payroll</v>
      </c>
      <c r="F25" s="3" t="n">
        <f aca="false">IFERROR(VLOOKUP(C25,'Employee Master'!$A:$H,4,FALSE()),0)</f>
        <v>46500</v>
      </c>
      <c r="G25" s="3" t="n">
        <f aca="false">F25*0.5</f>
        <v>23250</v>
      </c>
      <c r="H25" s="3" t="n">
        <f aca="false">F25*0.2</f>
        <v>9300</v>
      </c>
      <c r="I25" s="3" t="n">
        <f aca="false">F25-G25-H25</f>
        <v>13950</v>
      </c>
      <c r="J25" s="3" t="n">
        <f aca="false">G25+H25+I25</f>
        <v>46500</v>
      </c>
      <c r="K25" s="2" t="n">
        <v>0.12</v>
      </c>
      <c r="L25" s="3" t="n">
        <f aca="false">G25*K25</f>
        <v>2790</v>
      </c>
      <c r="M25" s="2" t="n">
        <v>0.0075</v>
      </c>
      <c r="N25" s="3" t="n">
        <f aca="false">J25*M25</f>
        <v>348.75</v>
      </c>
      <c r="O25" s="3" t="n">
        <f aca="false">IFERROR(VLOOKUP(C25,'Annual Tax Summary'!$A:$O,15,FALSE()),0)</f>
        <v>0</v>
      </c>
      <c r="P25" s="3" t="n">
        <v>0</v>
      </c>
      <c r="Q25" s="3" t="n">
        <f aca="false">J25-L25-N25-O25-P25</f>
        <v>43361.25</v>
      </c>
    </row>
    <row r="26" customFormat="false" ht="15" hidden="false" customHeight="false" outlineLevel="0" collapsed="false">
      <c r="A26" s="2" t="s">
        <v>48</v>
      </c>
      <c r="B26" s="2" t="s">
        <v>49</v>
      </c>
      <c r="C26" s="2" t="s">
        <v>15</v>
      </c>
      <c r="D26" s="2" t="str">
        <f aca="false">IFERROR(VLOOKUP(C26,'Employee Master'!$A:$H,2,FALSE()),"")</f>
        <v>Rohan Das</v>
      </c>
      <c r="E26" s="2" t="str">
        <f aca="false">IFERROR(VLOOKUP(C26,'Employee Master'!$A:$H,3,FALSE()),"")</f>
        <v>Admin</v>
      </c>
      <c r="F26" s="3" t="n">
        <f aca="false">IFERROR(VLOOKUP(C26,'Employee Master'!$A:$H,4,FALSE()),0)</f>
        <v>38500</v>
      </c>
      <c r="G26" s="3" t="n">
        <f aca="false">F26*0.5</f>
        <v>19250</v>
      </c>
      <c r="H26" s="3" t="n">
        <f aca="false">F26*0.2</f>
        <v>7700</v>
      </c>
      <c r="I26" s="3" t="n">
        <f aca="false">F26-G26-H26</f>
        <v>11550</v>
      </c>
      <c r="J26" s="3" t="n">
        <f aca="false">G26+H26+I26</f>
        <v>38500</v>
      </c>
      <c r="K26" s="2" t="n">
        <v>0.12</v>
      </c>
      <c r="L26" s="3" t="n">
        <f aca="false">G26*K26</f>
        <v>2310</v>
      </c>
      <c r="M26" s="2" t="n">
        <v>0.0075</v>
      </c>
      <c r="N26" s="3" t="n">
        <f aca="false">J26*M26</f>
        <v>288.75</v>
      </c>
      <c r="O26" s="3" t="n">
        <f aca="false">IFERROR(VLOOKUP(C26,'Annual Tax Summary'!$A:$O,15,FALSE()),0)</f>
        <v>0</v>
      </c>
      <c r="P26" s="3" t="n">
        <v>0</v>
      </c>
      <c r="Q26" s="3" t="n">
        <f aca="false">J26-L26-N26-O26-P26</f>
        <v>35901.25</v>
      </c>
    </row>
    <row r="27" customFormat="false" ht="15" hidden="false" customHeight="false" outlineLevel="0" collapsed="false">
      <c r="A27" s="2" t="s">
        <v>48</v>
      </c>
      <c r="B27" s="2" t="s">
        <v>50</v>
      </c>
      <c r="C27" s="2" t="s">
        <v>15</v>
      </c>
      <c r="D27" s="2" t="str">
        <f aca="false">IFERROR(VLOOKUP(C27,'Employee Master'!$A:$H,2,FALSE()),"")</f>
        <v>Rohan Das</v>
      </c>
      <c r="E27" s="2" t="str">
        <f aca="false">IFERROR(VLOOKUP(C27,'Employee Master'!$A:$H,3,FALSE()),"")</f>
        <v>Admin</v>
      </c>
      <c r="F27" s="3" t="n">
        <f aca="false">IFERROR(VLOOKUP(C27,'Employee Master'!$A:$H,4,FALSE()),0)</f>
        <v>38500</v>
      </c>
      <c r="G27" s="3" t="n">
        <f aca="false">F27*0.5</f>
        <v>19250</v>
      </c>
      <c r="H27" s="3" t="n">
        <f aca="false">F27*0.2</f>
        <v>7700</v>
      </c>
      <c r="I27" s="3" t="n">
        <f aca="false">F27-G27-H27</f>
        <v>11550</v>
      </c>
      <c r="J27" s="3" t="n">
        <f aca="false">G27+H27+I27</f>
        <v>38500</v>
      </c>
      <c r="K27" s="2" t="n">
        <v>0.12</v>
      </c>
      <c r="L27" s="3" t="n">
        <f aca="false">G27*K27</f>
        <v>2310</v>
      </c>
      <c r="M27" s="2" t="n">
        <v>0.0075</v>
      </c>
      <c r="N27" s="3" t="n">
        <f aca="false">J27*M27</f>
        <v>288.75</v>
      </c>
      <c r="O27" s="3" t="n">
        <f aca="false">IFERROR(VLOOKUP(C27,'Annual Tax Summary'!$A:$O,15,FALSE()),0)</f>
        <v>0</v>
      </c>
      <c r="P27" s="3" t="n">
        <v>0</v>
      </c>
      <c r="Q27" s="3" t="n">
        <f aca="false">J27-L27-N27-O27-P27</f>
        <v>35901.25</v>
      </c>
    </row>
    <row r="28" customFormat="false" ht="15" hidden="false" customHeight="false" outlineLevel="0" collapsed="false">
      <c r="A28" s="2" t="s">
        <v>48</v>
      </c>
      <c r="B28" s="2" t="s">
        <v>51</v>
      </c>
      <c r="C28" s="2" t="s">
        <v>15</v>
      </c>
      <c r="D28" s="2" t="str">
        <f aca="false">IFERROR(VLOOKUP(C28,'Employee Master'!$A:$H,2,FALSE()),"")</f>
        <v>Rohan Das</v>
      </c>
      <c r="E28" s="2" t="str">
        <f aca="false">IFERROR(VLOOKUP(C28,'Employee Master'!$A:$H,3,FALSE()),"")</f>
        <v>Admin</v>
      </c>
      <c r="F28" s="3" t="n">
        <f aca="false">IFERROR(VLOOKUP(C28,'Employee Master'!$A:$H,4,FALSE()),0)</f>
        <v>38500</v>
      </c>
      <c r="G28" s="3" t="n">
        <f aca="false">F28*0.5</f>
        <v>19250</v>
      </c>
      <c r="H28" s="3" t="n">
        <f aca="false">F28*0.2</f>
        <v>7700</v>
      </c>
      <c r="I28" s="3" t="n">
        <f aca="false">F28-G28-H28</f>
        <v>11550</v>
      </c>
      <c r="J28" s="3" t="n">
        <f aca="false">G28+H28+I28</f>
        <v>38500</v>
      </c>
      <c r="K28" s="2" t="n">
        <v>0.12</v>
      </c>
      <c r="L28" s="3" t="n">
        <f aca="false">G28*K28</f>
        <v>2310</v>
      </c>
      <c r="M28" s="2" t="n">
        <v>0.0075</v>
      </c>
      <c r="N28" s="3" t="n">
        <f aca="false">J28*M28</f>
        <v>288.75</v>
      </c>
      <c r="O28" s="3" t="n">
        <f aca="false">IFERROR(VLOOKUP(C28,'Annual Tax Summary'!$A:$O,15,FALSE()),0)</f>
        <v>0</v>
      </c>
      <c r="P28" s="3" t="n">
        <v>0</v>
      </c>
      <c r="Q28" s="3" t="n">
        <f aca="false">J28-L28-N28-O28-P28</f>
        <v>35901.25</v>
      </c>
    </row>
    <row r="29" customFormat="false" ht="15" hidden="false" customHeight="false" outlineLevel="0" collapsed="false">
      <c r="A29" s="2" t="s">
        <v>48</v>
      </c>
      <c r="B29" s="2" t="s">
        <v>52</v>
      </c>
      <c r="C29" s="2" t="s">
        <v>15</v>
      </c>
      <c r="D29" s="2" t="str">
        <f aca="false">IFERROR(VLOOKUP(C29,'Employee Master'!$A:$H,2,FALSE()),"")</f>
        <v>Rohan Das</v>
      </c>
      <c r="E29" s="2" t="str">
        <f aca="false">IFERROR(VLOOKUP(C29,'Employee Master'!$A:$H,3,FALSE()),"")</f>
        <v>Admin</v>
      </c>
      <c r="F29" s="3" t="n">
        <f aca="false">IFERROR(VLOOKUP(C29,'Employee Master'!$A:$H,4,FALSE()),0)</f>
        <v>38500</v>
      </c>
      <c r="G29" s="3" t="n">
        <f aca="false">F29*0.5</f>
        <v>19250</v>
      </c>
      <c r="H29" s="3" t="n">
        <f aca="false">F29*0.2</f>
        <v>7700</v>
      </c>
      <c r="I29" s="3" t="n">
        <f aca="false">F29-G29-H29</f>
        <v>11550</v>
      </c>
      <c r="J29" s="3" t="n">
        <f aca="false">G29+H29+I29</f>
        <v>38500</v>
      </c>
      <c r="K29" s="2" t="n">
        <v>0.12</v>
      </c>
      <c r="L29" s="3" t="n">
        <f aca="false">G29*K29</f>
        <v>2310</v>
      </c>
      <c r="M29" s="2" t="n">
        <v>0.0075</v>
      </c>
      <c r="N29" s="3" t="n">
        <f aca="false">J29*M29</f>
        <v>288.75</v>
      </c>
      <c r="O29" s="3" t="n">
        <f aca="false">IFERROR(VLOOKUP(C29,'Annual Tax Summary'!$A:$O,15,FALSE()),0)</f>
        <v>0</v>
      </c>
      <c r="P29" s="3" t="n">
        <v>0</v>
      </c>
      <c r="Q29" s="3" t="n">
        <f aca="false">J29-L29-N29-O29-P29</f>
        <v>35901.25</v>
      </c>
    </row>
    <row r="30" customFormat="false" ht="15" hidden="false" customHeight="false" outlineLevel="0" collapsed="false">
      <c r="A30" s="2" t="s">
        <v>48</v>
      </c>
      <c r="B30" s="2" t="s">
        <v>53</v>
      </c>
      <c r="C30" s="2" t="s">
        <v>15</v>
      </c>
      <c r="D30" s="2" t="str">
        <f aca="false">IFERROR(VLOOKUP(C30,'Employee Master'!$A:$H,2,FALSE()),"")</f>
        <v>Rohan Das</v>
      </c>
      <c r="E30" s="2" t="str">
        <f aca="false">IFERROR(VLOOKUP(C30,'Employee Master'!$A:$H,3,FALSE()),"")</f>
        <v>Admin</v>
      </c>
      <c r="F30" s="3" t="n">
        <f aca="false">IFERROR(VLOOKUP(C30,'Employee Master'!$A:$H,4,FALSE()),0)</f>
        <v>38500</v>
      </c>
      <c r="G30" s="3" t="n">
        <f aca="false">F30*0.5</f>
        <v>19250</v>
      </c>
      <c r="H30" s="3" t="n">
        <f aca="false">F30*0.2</f>
        <v>7700</v>
      </c>
      <c r="I30" s="3" t="n">
        <f aca="false">F30-G30-H30</f>
        <v>11550</v>
      </c>
      <c r="J30" s="3" t="n">
        <f aca="false">G30+H30+I30</f>
        <v>38500</v>
      </c>
      <c r="K30" s="2" t="n">
        <v>0.12</v>
      </c>
      <c r="L30" s="3" t="n">
        <f aca="false">G30*K30</f>
        <v>2310</v>
      </c>
      <c r="M30" s="2" t="n">
        <v>0.0075</v>
      </c>
      <c r="N30" s="3" t="n">
        <f aca="false">J30*M30</f>
        <v>288.75</v>
      </c>
      <c r="O30" s="3" t="n">
        <f aca="false">IFERROR(VLOOKUP(C30,'Annual Tax Summary'!$A:$O,15,FALSE()),0)</f>
        <v>0</v>
      </c>
      <c r="P30" s="3" t="n">
        <v>0</v>
      </c>
      <c r="Q30" s="3" t="n">
        <f aca="false">J30-L30-N30-O30-P30</f>
        <v>35901.25</v>
      </c>
    </row>
    <row r="31" customFormat="false" ht="15" hidden="false" customHeight="false" outlineLevel="0" collapsed="false">
      <c r="A31" s="2" t="s">
        <v>48</v>
      </c>
      <c r="B31" s="2" t="s">
        <v>54</v>
      </c>
      <c r="C31" s="2" t="s">
        <v>15</v>
      </c>
      <c r="D31" s="2" t="str">
        <f aca="false">IFERROR(VLOOKUP(C31,'Employee Master'!$A:$H,2,FALSE()),"")</f>
        <v>Rohan Das</v>
      </c>
      <c r="E31" s="2" t="str">
        <f aca="false">IFERROR(VLOOKUP(C31,'Employee Master'!$A:$H,3,FALSE()),"")</f>
        <v>Admin</v>
      </c>
      <c r="F31" s="3" t="n">
        <f aca="false">IFERROR(VLOOKUP(C31,'Employee Master'!$A:$H,4,FALSE()),0)</f>
        <v>38500</v>
      </c>
      <c r="G31" s="3" t="n">
        <f aca="false">F31*0.5</f>
        <v>19250</v>
      </c>
      <c r="H31" s="3" t="n">
        <f aca="false">F31*0.2</f>
        <v>7700</v>
      </c>
      <c r="I31" s="3" t="n">
        <f aca="false">F31-G31-H31</f>
        <v>11550</v>
      </c>
      <c r="J31" s="3" t="n">
        <f aca="false">G31+H31+I31</f>
        <v>38500</v>
      </c>
      <c r="K31" s="2" t="n">
        <v>0.12</v>
      </c>
      <c r="L31" s="3" t="n">
        <f aca="false">G31*K31</f>
        <v>2310</v>
      </c>
      <c r="M31" s="2" t="n">
        <v>0.0075</v>
      </c>
      <c r="N31" s="3" t="n">
        <f aca="false">J31*M31</f>
        <v>288.75</v>
      </c>
      <c r="O31" s="3" t="n">
        <f aca="false">IFERROR(VLOOKUP(C31,'Annual Tax Summary'!$A:$O,15,FALSE()),0)</f>
        <v>0</v>
      </c>
      <c r="P31" s="3" t="n">
        <v>0</v>
      </c>
      <c r="Q31" s="3" t="n">
        <f aca="false">J31-L31-N31-O31-P31</f>
        <v>35901.25</v>
      </c>
    </row>
    <row r="32" customFormat="false" ht="15" hidden="false" customHeight="false" outlineLevel="0" collapsed="false">
      <c r="A32" s="2" t="s">
        <v>48</v>
      </c>
      <c r="B32" s="2" t="s">
        <v>55</v>
      </c>
      <c r="C32" s="2" t="s">
        <v>15</v>
      </c>
      <c r="D32" s="2" t="str">
        <f aca="false">IFERROR(VLOOKUP(C32,'Employee Master'!$A:$H,2,FALSE()),"")</f>
        <v>Rohan Das</v>
      </c>
      <c r="E32" s="2" t="str">
        <f aca="false">IFERROR(VLOOKUP(C32,'Employee Master'!$A:$H,3,FALSE()),"")</f>
        <v>Admin</v>
      </c>
      <c r="F32" s="3" t="n">
        <f aca="false">IFERROR(VLOOKUP(C32,'Employee Master'!$A:$H,4,FALSE()),0)</f>
        <v>38500</v>
      </c>
      <c r="G32" s="3" t="n">
        <f aca="false">F32*0.5</f>
        <v>19250</v>
      </c>
      <c r="H32" s="3" t="n">
        <f aca="false">F32*0.2</f>
        <v>7700</v>
      </c>
      <c r="I32" s="3" t="n">
        <f aca="false">F32-G32-H32</f>
        <v>11550</v>
      </c>
      <c r="J32" s="3" t="n">
        <f aca="false">G32+H32+I32</f>
        <v>38500</v>
      </c>
      <c r="K32" s="2" t="n">
        <v>0.12</v>
      </c>
      <c r="L32" s="3" t="n">
        <f aca="false">G32*K32</f>
        <v>2310</v>
      </c>
      <c r="M32" s="2" t="n">
        <v>0.0075</v>
      </c>
      <c r="N32" s="3" t="n">
        <f aca="false">J32*M32</f>
        <v>288.75</v>
      </c>
      <c r="O32" s="3" t="n">
        <f aca="false">IFERROR(VLOOKUP(C32,'Annual Tax Summary'!$A:$O,15,FALSE()),0)</f>
        <v>0</v>
      </c>
      <c r="P32" s="3" t="n">
        <v>0</v>
      </c>
      <c r="Q32" s="3" t="n">
        <f aca="false">J32-L32-N32-O32-P32</f>
        <v>35901.25</v>
      </c>
    </row>
    <row r="33" customFormat="false" ht="15" hidden="false" customHeight="false" outlineLevel="0" collapsed="false">
      <c r="A33" s="2" t="s">
        <v>48</v>
      </c>
      <c r="B33" s="2" t="s">
        <v>56</v>
      </c>
      <c r="C33" s="2" t="s">
        <v>15</v>
      </c>
      <c r="D33" s="2" t="str">
        <f aca="false">IFERROR(VLOOKUP(C33,'Employee Master'!$A:$H,2,FALSE()),"")</f>
        <v>Rohan Das</v>
      </c>
      <c r="E33" s="2" t="str">
        <f aca="false">IFERROR(VLOOKUP(C33,'Employee Master'!$A:$H,3,FALSE()),"")</f>
        <v>Admin</v>
      </c>
      <c r="F33" s="3" t="n">
        <f aca="false">IFERROR(VLOOKUP(C33,'Employee Master'!$A:$H,4,FALSE()),0)</f>
        <v>38500</v>
      </c>
      <c r="G33" s="3" t="n">
        <f aca="false">F33*0.5</f>
        <v>19250</v>
      </c>
      <c r="H33" s="3" t="n">
        <f aca="false">F33*0.2</f>
        <v>7700</v>
      </c>
      <c r="I33" s="3" t="n">
        <f aca="false">F33-G33-H33</f>
        <v>11550</v>
      </c>
      <c r="J33" s="3" t="n">
        <f aca="false">G33+H33+I33</f>
        <v>38500</v>
      </c>
      <c r="K33" s="2" t="n">
        <v>0.12</v>
      </c>
      <c r="L33" s="3" t="n">
        <f aca="false">G33*K33</f>
        <v>2310</v>
      </c>
      <c r="M33" s="2" t="n">
        <v>0.0075</v>
      </c>
      <c r="N33" s="3" t="n">
        <f aca="false">J33*M33</f>
        <v>288.75</v>
      </c>
      <c r="O33" s="3" t="n">
        <f aca="false">IFERROR(VLOOKUP(C33,'Annual Tax Summary'!$A:$O,15,FALSE()),0)</f>
        <v>0</v>
      </c>
      <c r="P33" s="3" t="n">
        <v>0</v>
      </c>
      <c r="Q33" s="3" t="n">
        <f aca="false">J33-L33-N33-O33-P33</f>
        <v>35901.25</v>
      </c>
    </row>
    <row r="34" customFormat="false" ht="15" hidden="false" customHeight="false" outlineLevel="0" collapsed="false">
      <c r="A34" s="2" t="s">
        <v>48</v>
      </c>
      <c r="B34" s="2" t="s">
        <v>57</v>
      </c>
      <c r="C34" s="2" t="s">
        <v>15</v>
      </c>
      <c r="D34" s="2" t="str">
        <f aca="false">IFERROR(VLOOKUP(C34,'Employee Master'!$A:$H,2,FALSE()),"")</f>
        <v>Rohan Das</v>
      </c>
      <c r="E34" s="2" t="str">
        <f aca="false">IFERROR(VLOOKUP(C34,'Employee Master'!$A:$H,3,FALSE()),"")</f>
        <v>Admin</v>
      </c>
      <c r="F34" s="3" t="n">
        <f aca="false">IFERROR(VLOOKUP(C34,'Employee Master'!$A:$H,4,FALSE()),0)</f>
        <v>38500</v>
      </c>
      <c r="G34" s="3" t="n">
        <f aca="false">F34*0.5</f>
        <v>19250</v>
      </c>
      <c r="H34" s="3" t="n">
        <f aca="false">F34*0.2</f>
        <v>7700</v>
      </c>
      <c r="I34" s="3" t="n">
        <f aca="false">F34-G34-H34</f>
        <v>11550</v>
      </c>
      <c r="J34" s="3" t="n">
        <f aca="false">G34+H34+I34</f>
        <v>38500</v>
      </c>
      <c r="K34" s="2" t="n">
        <v>0.12</v>
      </c>
      <c r="L34" s="3" t="n">
        <f aca="false">G34*K34</f>
        <v>2310</v>
      </c>
      <c r="M34" s="2" t="n">
        <v>0.0075</v>
      </c>
      <c r="N34" s="3" t="n">
        <f aca="false">J34*M34</f>
        <v>288.75</v>
      </c>
      <c r="O34" s="3" t="n">
        <f aca="false">IFERROR(VLOOKUP(C34,'Annual Tax Summary'!$A:$O,15,FALSE()),0)</f>
        <v>0</v>
      </c>
      <c r="P34" s="3" t="n">
        <v>0</v>
      </c>
      <c r="Q34" s="3" t="n">
        <f aca="false">J34-L34-N34-O34-P34</f>
        <v>35901.25</v>
      </c>
    </row>
    <row r="35" customFormat="false" ht="15" hidden="false" customHeight="false" outlineLevel="0" collapsed="false">
      <c r="A35" s="2" t="s">
        <v>48</v>
      </c>
      <c r="B35" s="2" t="s">
        <v>58</v>
      </c>
      <c r="C35" s="2" t="s">
        <v>15</v>
      </c>
      <c r="D35" s="2" t="str">
        <f aca="false">IFERROR(VLOOKUP(C35,'Employee Master'!$A:$H,2,FALSE()),"")</f>
        <v>Rohan Das</v>
      </c>
      <c r="E35" s="2" t="str">
        <f aca="false">IFERROR(VLOOKUP(C35,'Employee Master'!$A:$H,3,FALSE()),"")</f>
        <v>Admin</v>
      </c>
      <c r="F35" s="3" t="n">
        <f aca="false">IFERROR(VLOOKUP(C35,'Employee Master'!$A:$H,4,FALSE()),0)</f>
        <v>38500</v>
      </c>
      <c r="G35" s="3" t="n">
        <f aca="false">F35*0.5</f>
        <v>19250</v>
      </c>
      <c r="H35" s="3" t="n">
        <f aca="false">F35*0.2</f>
        <v>7700</v>
      </c>
      <c r="I35" s="3" t="n">
        <f aca="false">F35-G35-H35</f>
        <v>11550</v>
      </c>
      <c r="J35" s="3" t="n">
        <f aca="false">G35+H35+I35</f>
        <v>38500</v>
      </c>
      <c r="K35" s="2" t="n">
        <v>0.12</v>
      </c>
      <c r="L35" s="3" t="n">
        <f aca="false">G35*K35</f>
        <v>2310</v>
      </c>
      <c r="M35" s="2" t="n">
        <v>0.0075</v>
      </c>
      <c r="N35" s="3" t="n">
        <f aca="false">J35*M35</f>
        <v>288.75</v>
      </c>
      <c r="O35" s="3" t="n">
        <f aca="false">IFERROR(VLOOKUP(C35,'Annual Tax Summary'!$A:$O,15,FALSE()),0)</f>
        <v>0</v>
      </c>
      <c r="P35" s="3" t="n">
        <v>0</v>
      </c>
      <c r="Q35" s="3" t="n">
        <f aca="false">J35-L35-N35-O35-P35</f>
        <v>35901.25</v>
      </c>
    </row>
    <row r="36" customFormat="false" ht="15" hidden="false" customHeight="false" outlineLevel="0" collapsed="false">
      <c r="A36" s="2" t="s">
        <v>48</v>
      </c>
      <c r="B36" s="2" t="s">
        <v>59</v>
      </c>
      <c r="C36" s="2" t="s">
        <v>15</v>
      </c>
      <c r="D36" s="2" t="str">
        <f aca="false">IFERROR(VLOOKUP(C36,'Employee Master'!$A:$H,2,FALSE()),"")</f>
        <v>Rohan Das</v>
      </c>
      <c r="E36" s="2" t="str">
        <f aca="false">IFERROR(VLOOKUP(C36,'Employee Master'!$A:$H,3,FALSE()),"")</f>
        <v>Admin</v>
      </c>
      <c r="F36" s="3" t="n">
        <f aca="false">IFERROR(VLOOKUP(C36,'Employee Master'!$A:$H,4,FALSE()),0)</f>
        <v>38500</v>
      </c>
      <c r="G36" s="3" t="n">
        <f aca="false">F36*0.5</f>
        <v>19250</v>
      </c>
      <c r="H36" s="3" t="n">
        <f aca="false">F36*0.2</f>
        <v>7700</v>
      </c>
      <c r="I36" s="3" t="n">
        <f aca="false">F36-G36-H36</f>
        <v>11550</v>
      </c>
      <c r="J36" s="3" t="n">
        <f aca="false">G36+H36+I36</f>
        <v>38500</v>
      </c>
      <c r="K36" s="2" t="n">
        <v>0.12</v>
      </c>
      <c r="L36" s="3" t="n">
        <f aca="false">G36*K36</f>
        <v>2310</v>
      </c>
      <c r="M36" s="2" t="n">
        <v>0.0075</v>
      </c>
      <c r="N36" s="3" t="n">
        <f aca="false">J36*M36</f>
        <v>288.75</v>
      </c>
      <c r="O36" s="3" t="n">
        <f aca="false">IFERROR(VLOOKUP(C36,'Annual Tax Summary'!$A:$O,15,FALSE()),0)</f>
        <v>0</v>
      </c>
      <c r="P36" s="3" t="n">
        <v>0</v>
      </c>
      <c r="Q36" s="3" t="n">
        <f aca="false">J36-L36-N36-O36-P36</f>
        <v>35901.25</v>
      </c>
    </row>
    <row r="37" customFormat="false" ht="15" hidden="false" customHeight="false" outlineLevel="0" collapsed="false">
      <c r="A37" s="2" t="s">
        <v>48</v>
      </c>
      <c r="B37" s="2" t="s">
        <v>60</v>
      </c>
      <c r="C37" s="2" t="s">
        <v>15</v>
      </c>
      <c r="D37" s="2" t="str">
        <f aca="false">IFERROR(VLOOKUP(C37,'Employee Master'!$A:$H,2,FALSE()),"")</f>
        <v>Rohan Das</v>
      </c>
      <c r="E37" s="2" t="str">
        <f aca="false">IFERROR(VLOOKUP(C37,'Employee Master'!$A:$H,3,FALSE()),"")</f>
        <v>Admin</v>
      </c>
      <c r="F37" s="3" t="n">
        <f aca="false">IFERROR(VLOOKUP(C37,'Employee Master'!$A:$H,4,FALSE()),0)</f>
        <v>38500</v>
      </c>
      <c r="G37" s="3" t="n">
        <f aca="false">F37*0.5</f>
        <v>19250</v>
      </c>
      <c r="H37" s="3" t="n">
        <f aca="false">F37*0.2</f>
        <v>7700</v>
      </c>
      <c r="I37" s="3" t="n">
        <f aca="false">F37-G37-H37</f>
        <v>11550</v>
      </c>
      <c r="J37" s="3" t="n">
        <f aca="false">G37+H37+I37</f>
        <v>38500</v>
      </c>
      <c r="K37" s="2" t="n">
        <v>0.12</v>
      </c>
      <c r="L37" s="3" t="n">
        <f aca="false">G37*K37</f>
        <v>2310</v>
      </c>
      <c r="M37" s="2" t="n">
        <v>0.0075</v>
      </c>
      <c r="N37" s="3" t="n">
        <f aca="false">J37*M37</f>
        <v>288.75</v>
      </c>
      <c r="O37" s="3" t="n">
        <f aca="false">IFERROR(VLOOKUP(C37,'Annual Tax Summary'!$A:$O,15,FALSE()),0)</f>
        <v>0</v>
      </c>
      <c r="P37" s="3" t="n">
        <v>0</v>
      </c>
      <c r="Q37" s="3" t="n">
        <f aca="false">J37-L37-N37-O37-P37</f>
        <v>35901.25</v>
      </c>
    </row>
    <row r="38" customFormat="false" ht="15" hidden="false" customHeight="false" outlineLevel="0" collapsed="false">
      <c r="A38" s="2" t="s">
        <v>48</v>
      </c>
      <c r="B38" s="2" t="s">
        <v>49</v>
      </c>
      <c r="C38" s="2" t="s">
        <v>18</v>
      </c>
      <c r="D38" s="2" t="str">
        <f aca="false">IFERROR(VLOOKUP(C38,'Employee Master'!$A:$H,2,FALSE()),"")</f>
        <v>Meera Iyer</v>
      </c>
      <c r="E38" s="2" t="str">
        <f aca="false">IFERROR(VLOOKUP(C38,'Employee Master'!$A:$H,3,FALSE()),"")</f>
        <v>Finance</v>
      </c>
      <c r="F38" s="3" t="n">
        <f aca="false">IFERROR(VLOOKUP(C38,'Employee Master'!$A:$H,4,FALSE()),0)</f>
        <v>51000</v>
      </c>
      <c r="G38" s="3" t="n">
        <f aca="false">F38*0.5</f>
        <v>25500</v>
      </c>
      <c r="H38" s="3" t="n">
        <f aca="false">F38*0.2</f>
        <v>10200</v>
      </c>
      <c r="I38" s="3" t="n">
        <f aca="false">F38-G38-H38</f>
        <v>15300</v>
      </c>
      <c r="J38" s="3" t="n">
        <f aca="false">G38+H38+I38</f>
        <v>51000</v>
      </c>
      <c r="K38" s="2" t="n">
        <v>0.12</v>
      </c>
      <c r="L38" s="3" t="n">
        <f aca="false">G38*K38</f>
        <v>3060</v>
      </c>
      <c r="M38" s="2" t="n">
        <v>0.0075</v>
      </c>
      <c r="N38" s="3" t="n">
        <f aca="false">J38*M38</f>
        <v>382.5</v>
      </c>
      <c r="O38" s="3" t="n">
        <f aca="false">IFERROR(VLOOKUP(C38,'Annual Tax Summary'!$A:$O,15,FALSE()),0)</f>
        <v>0</v>
      </c>
      <c r="P38" s="3" t="n">
        <v>0</v>
      </c>
      <c r="Q38" s="3" t="n">
        <f aca="false">J38-L38-N38-O38-P38</f>
        <v>47557.5</v>
      </c>
    </row>
    <row r="39" customFormat="false" ht="15" hidden="false" customHeight="false" outlineLevel="0" collapsed="false">
      <c r="A39" s="2" t="s">
        <v>48</v>
      </c>
      <c r="B39" s="2" t="s">
        <v>50</v>
      </c>
      <c r="C39" s="2" t="s">
        <v>18</v>
      </c>
      <c r="D39" s="2" t="str">
        <f aca="false">IFERROR(VLOOKUP(C39,'Employee Master'!$A:$H,2,FALSE()),"")</f>
        <v>Meera Iyer</v>
      </c>
      <c r="E39" s="2" t="str">
        <f aca="false">IFERROR(VLOOKUP(C39,'Employee Master'!$A:$H,3,FALSE()),"")</f>
        <v>Finance</v>
      </c>
      <c r="F39" s="3" t="n">
        <f aca="false">IFERROR(VLOOKUP(C39,'Employee Master'!$A:$H,4,FALSE()),0)</f>
        <v>51000</v>
      </c>
      <c r="G39" s="3" t="n">
        <f aca="false">F39*0.5</f>
        <v>25500</v>
      </c>
      <c r="H39" s="3" t="n">
        <f aca="false">F39*0.2</f>
        <v>10200</v>
      </c>
      <c r="I39" s="3" t="n">
        <f aca="false">F39-G39-H39</f>
        <v>15300</v>
      </c>
      <c r="J39" s="3" t="n">
        <f aca="false">G39+H39+I39</f>
        <v>51000</v>
      </c>
      <c r="K39" s="2" t="n">
        <v>0.12</v>
      </c>
      <c r="L39" s="3" t="n">
        <f aca="false">G39*K39</f>
        <v>3060</v>
      </c>
      <c r="M39" s="2" t="n">
        <v>0.0075</v>
      </c>
      <c r="N39" s="3" t="n">
        <f aca="false">J39*M39</f>
        <v>382.5</v>
      </c>
      <c r="O39" s="3" t="n">
        <f aca="false">IFERROR(VLOOKUP(C39,'Annual Tax Summary'!$A:$O,15,FALSE()),0)</f>
        <v>0</v>
      </c>
      <c r="P39" s="3" t="n">
        <v>0</v>
      </c>
      <c r="Q39" s="3" t="n">
        <f aca="false">J39-L39-N39-O39-P39</f>
        <v>47557.5</v>
      </c>
    </row>
    <row r="40" customFormat="false" ht="15" hidden="false" customHeight="false" outlineLevel="0" collapsed="false">
      <c r="A40" s="2" t="s">
        <v>48</v>
      </c>
      <c r="B40" s="2" t="s">
        <v>51</v>
      </c>
      <c r="C40" s="2" t="s">
        <v>18</v>
      </c>
      <c r="D40" s="2" t="str">
        <f aca="false">IFERROR(VLOOKUP(C40,'Employee Master'!$A:$H,2,FALSE()),"")</f>
        <v>Meera Iyer</v>
      </c>
      <c r="E40" s="2" t="str">
        <f aca="false">IFERROR(VLOOKUP(C40,'Employee Master'!$A:$H,3,FALSE()),"")</f>
        <v>Finance</v>
      </c>
      <c r="F40" s="3" t="n">
        <f aca="false">IFERROR(VLOOKUP(C40,'Employee Master'!$A:$H,4,FALSE()),0)</f>
        <v>51000</v>
      </c>
      <c r="G40" s="3" t="n">
        <f aca="false">F40*0.5</f>
        <v>25500</v>
      </c>
      <c r="H40" s="3" t="n">
        <f aca="false">F40*0.2</f>
        <v>10200</v>
      </c>
      <c r="I40" s="3" t="n">
        <f aca="false">F40-G40-H40</f>
        <v>15300</v>
      </c>
      <c r="J40" s="3" t="n">
        <f aca="false">G40+H40+I40</f>
        <v>51000</v>
      </c>
      <c r="K40" s="2" t="n">
        <v>0.12</v>
      </c>
      <c r="L40" s="3" t="n">
        <f aca="false">G40*K40</f>
        <v>3060</v>
      </c>
      <c r="M40" s="2" t="n">
        <v>0.0075</v>
      </c>
      <c r="N40" s="3" t="n">
        <f aca="false">J40*M40</f>
        <v>382.5</v>
      </c>
      <c r="O40" s="3" t="n">
        <f aca="false">IFERROR(VLOOKUP(C40,'Annual Tax Summary'!$A:$O,15,FALSE()),0)</f>
        <v>0</v>
      </c>
      <c r="P40" s="3" t="n">
        <v>0</v>
      </c>
      <c r="Q40" s="3" t="n">
        <f aca="false">J40-L40-N40-O40-P40</f>
        <v>47557.5</v>
      </c>
    </row>
    <row r="41" customFormat="false" ht="15" hidden="false" customHeight="false" outlineLevel="0" collapsed="false">
      <c r="A41" s="2" t="s">
        <v>48</v>
      </c>
      <c r="B41" s="2" t="s">
        <v>52</v>
      </c>
      <c r="C41" s="2" t="s">
        <v>18</v>
      </c>
      <c r="D41" s="2" t="str">
        <f aca="false">IFERROR(VLOOKUP(C41,'Employee Master'!$A:$H,2,FALSE()),"")</f>
        <v>Meera Iyer</v>
      </c>
      <c r="E41" s="2" t="str">
        <f aca="false">IFERROR(VLOOKUP(C41,'Employee Master'!$A:$H,3,FALSE()),"")</f>
        <v>Finance</v>
      </c>
      <c r="F41" s="3" t="n">
        <f aca="false">IFERROR(VLOOKUP(C41,'Employee Master'!$A:$H,4,FALSE()),0)</f>
        <v>51000</v>
      </c>
      <c r="G41" s="3" t="n">
        <f aca="false">F41*0.5</f>
        <v>25500</v>
      </c>
      <c r="H41" s="3" t="n">
        <f aca="false">F41*0.2</f>
        <v>10200</v>
      </c>
      <c r="I41" s="3" t="n">
        <f aca="false">F41-G41-H41</f>
        <v>15300</v>
      </c>
      <c r="J41" s="3" t="n">
        <f aca="false">G41+H41+I41</f>
        <v>51000</v>
      </c>
      <c r="K41" s="2" t="n">
        <v>0.12</v>
      </c>
      <c r="L41" s="3" t="n">
        <f aca="false">G41*K41</f>
        <v>3060</v>
      </c>
      <c r="M41" s="2" t="n">
        <v>0.0075</v>
      </c>
      <c r="N41" s="3" t="n">
        <f aca="false">J41*M41</f>
        <v>382.5</v>
      </c>
      <c r="O41" s="3" t="n">
        <f aca="false">IFERROR(VLOOKUP(C41,'Annual Tax Summary'!$A:$O,15,FALSE()),0)</f>
        <v>0</v>
      </c>
      <c r="P41" s="3" t="n">
        <v>0</v>
      </c>
      <c r="Q41" s="3" t="n">
        <f aca="false">J41-L41-N41-O41-P41</f>
        <v>47557.5</v>
      </c>
    </row>
    <row r="42" customFormat="false" ht="15" hidden="false" customHeight="false" outlineLevel="0" collapsed="false">
      <c r="A42" s="2" t="s">
        <v>48</v>
      </c>
      <c r="B42" s="2" t="s">
        <v>53</v>
      </c>
      <c r="C42" s="2" t="s">
        <v>18</v>
      </c>
      <c r="D42" s="2" t="str">
        <f aca="false">IFERROR(VLOOKUP(C42,'Employee Master'!$A:$H,2,FALSE()),"")</f>
        <v>Meera Iyer</v>
      </c>
      <c r="E42" s="2" t="str">
        <f aca="false">IFERROR(VLOOKUP(C42,'Employee Master'!$A:$H,3,FALSE()),"")</f>
        <v>Finance</v>
      </c>
      <c r="F42" s="3" t="n">
        <f aca="false">IFERROR(VLOOKUP(C42,'Employee Master'!$A:$H,4,FALSE()),0)</f>
        <v>51000</v>
      </c>
      <c r="G42" s="3" t="n">
        <f aca="false">F42*0.5</f>
        <v>25500</v>
      </c>
      <c r="H42" s="3" t="n">
        <f aca="false">F42*0.2</f>
        <v>10200</v>
      </c>
      <c r="I42" s="3" t="n">
        <f aca="false">F42-G42-H42</f>
        <v>15300</v>
      </c>
      <c r="J42" s="3" t="n">
        <f aca="false">G42+H42+I42</f>
        <v>51000</v>
      </c>
      <c r="K42" s="2" t="n">
        <v>0.12</v>
      </c>
      <c r="L42" s="3" t="n">
        <f aca="false">G42*K42</f>
        <v>3060</v>
      </c>
      <c r="M42" s="2" t="n">
        <v>0.0075</v>
      </c>
      <c r="N42" s="3" t="n">
        <f aca="false">J42*M42</f>
        <v>382.5</v>
      </c>
      <c r="O42" s="3" t="n">
        <f aca="false">IFERROR(VLOOKUP(C42,'Annual Tax Summary'!$A:$O,15,FALSE()),0)</f>
        <v>0</v>
      </c>
      <c r="P42" s="3" t="n">
        <v>0</v>
      </c>
      <c r="Q42" s="3" t="n">
        <f aca="false">J42-L42-N42-O42-P42</f>
        <v>47557.5</v>
      </c>
    </row>
    <row r="43" customFormat="false" ht="15" hidden="false" customHeight="false" outlineLevel="0" collapsed="false">
      <c r="A43" s="2" t="s">
        <v>48</v>
      </c>
      <c r="B43" s="2" t="s">
        <v>54</v>
      </c>
      <c r="C43" s="2" t="s">
        <v>18</v>
      </c>
      <c r="D43" s="2" t="str">
        <f aca="false">IFERROR(VLOOKUP(C43,'Employee Master'!$A:$H,2,FALSE()),"")</f>
        <v>Meera Iyer</v>
      </c>
      <c r="E43" s="2" t="str">
        <f aca="false">IFERROR(VLOOKUP(C43,'Employee Master'!$A:$H,3,FALSE()),"")</f>
        <v>Finance</v>
      </c>
      <c r="F43" s="3" t="n">
        <f aca="false">IFERROR(VLOOKUP(C43,'Employee Master'!$A:$H,4,FALSE()),0)</f>
        <v>51000</v>
      </c>
      <c r="G43" s="3" t="n">
        <f aca="false">F43*0.5</f>
        <v>25500</v>
      </c>
      <c r="H43" s="3" t="n">
        <f aca="false">F43*0.2</f>
        <v>10200</v>
      </c>
      <c r="I43" s="3" t="n">
        <f aca="false">F43-G43-H43</f>
        <v>15300</v>
      </c>
      <c r="J43" s="3" t="n">
        <f aca="false">G43+H43+I43</f>
        <v>51000</v>
      </c>
      <c r="K43" s="2" t="n">
        <v>0.12</v>
      </c>
      <c r="L43" s="3" t="n">
        <f aca="false">G43*K43</f>
        <v>3060</v>
      </c>
      <c r="M43" s="2" t="n">
        <v>0.0075</v>
      </c>
      <c r="N43" s="3" t="n">
        <f aca="false">J43*M43</f>
        <v>382.5</v>
      </c>
      <c r="O43" s="3" t="n">
        <f aca="false">IFERROR(VLOOKUP(C43,'Annual Tax Summary'!$A:$O,15,FALSE()),0)</f>
        <v>0</v>
      </c>
      <c r="P43" s="3" t="n">
        <v>0</v>
      </c>
      <c r="Q43" s="3" t="n">
        <f aca="false">J43-L43-N43-O43-P43</f>
        <v>47557.5</v>
      </c>
    </row>
    <row r="44" customFormat="false" ht="15" hidden="false" customHeight="false" outlineLevel="0" collapsed="false">
      <c r="A44" s="2" t="s">
        <v>48</v>
      </c>
      <c r="B44" s="2" t="s">
        <v>55</v>
      </c>
      <c r="C44" s="2" t="s">
        <v>18</v>
      </c>
      <c r="D44" s="2" t="str">
        <f aca="false">IFERROR(VLOOKUP(C44,'Employee Master'!$A:$H,2,FALSE()),"")</f>
        <v>Meera Iyer</v>
      </c>
      <c r="E44" s="2" t="str">
        <f aca="false">IFERROR(VLOOKUP(C44,'Employee Master'!$A:$H,3,FALSE()),"")</f>
        <v>Finance</v>
      </c>
      <c r="F44" s="3" t="n">
        <f aca="false">IFERROR(VLOOKUP(C44,'Employee Master'!$A:$H,4,FALSE()),0)</f>
        <v>51000</v>
      </c>
      <c r="G44" s="3" t="n">
        <f aca="false">F44*0.5</f>
        <v>25500</v>
      </c>
      <c r="H44" s="3" t="n">
        <f aca="false">F44*0.2</f>
        <v>10200</v>
      </c>
      <c r="I44" s="3" t="n">
        <f aca="false">F44-G44-H44</f>
        <v>15300</v>
      </c>
      <c r="J44" s="3" t="n">
        <f aca="false">G44+H44+I44</f>
        <v>51000</v>
      </c>
      <c r="K44" s="2" t="n">
        <v>0.12</v>
      </c>
      <c r="L44" s="3" t="n">
        <f aca="false">G44*K44</f>
        <v>3060</v>
      </c>
      <c r="M44" s="2" t="n">
        <v>0.0075</v>
      </c>
      <c r="N44" s="3" t="n">
        <f aca="false">J44*M44</f>
        <v>382.5</v>
      </c>
      <c r="O44" s="3" t="n">
        <f aca="false">IFERROR(VLOOKUP(C44,'Annual Tax Summary'!$A:$O,15,FALSE()),0)</f>
        <v>0</v>
      </c>
      <c r="P44" s="3" t="n">
        <v>0</v>
      </c>
      <c r="Q44" s="3" t="n">
        <f aca="false">J44-L44-N44-O44-P44</f>
        <v>47557.5</v>
      </c>
    </row>
    <row r="45" customFormat="false" ht="15" hidden="false" customHeight="false" outlineLevel="0" collapsed="false">
      <c r="A45" s="2" t="s">
        <v>48</v>
      </c>
      <c r="B45" s="2" t="s">
        <v>56</v>
      </c>
      <c r="C45" s="2" t="s">
        <v>18</v>
      </c>
      <c r="D45" s="2" t="str">
        <f aca="false">IFERROR(VLOOKUP(C45,'Employee Master'!$A:$H,2,FALSE()),"")</f>
        <v>Meera Iyer</v>
      </c>
      <c r="E45" s="2" t="str">
        <f aca="false">IFERROR(VLOOKUP(C45,'Employee Master'!$A:$H,3,FALSE()),"")</f>
        <v>Finance</v>
      </c>
      <c r="F45" s="3" t="n">
        <f aca="false">IFERROR(VLOOKUP(C45,'Employee Master'!$A:$H,4,FALSE()),0)</f>
        <v>51000</v>
      </c>
      <c r="G45" s="3" t="n">
        <f aca="false">F45*0.5</f>
        <v>25500</v>
      </c>
      <c r="H45" s="3" t="n">
        <f aca="false">F45*0.2</f>
        <v>10200</v>
      </c>
      <c r="I45" s="3" t="n">
        <f aca="false">F45-G45-H45</f>
        <v>15300</v>
      </c>
      <c r="J45" s="3" t="n">
        <f aca="false">G45+H45+I45</f>
        <v>51000</v>
      </c>
      <c r="K45" s="2" t="n">
        <v>0.12</v>
      </c>
      <c r="L45" s="3" t="n">
        <f aca="false">G45*K45</f>
        <v>3060</v>
      </c>
      <c r="M45" s="2" t="n">
        <v>0.0075</v>
      </c>
      <c r="N45" s="3" t="n">
        <f aca="false">J45*M45</f>
        <v>382.5</v>
      </c>
      <c r="O45" s="3" t="n">
        <f aca="false">IFERROR(VLOOKUP(C45,'Annual Tax Summary'!$A:$O,15,FALSE()),0)</f>
        <v>0</v>
      </c>
      <c r="P45" s="3" t="n">
        <v>0</v>
      </c>
      <c r="Q45" s="3" t="n">
        <f aca="false">J45-L45-N45-O45-P45</f>
        <v>47557.5</v>
      </c>
    </row>
    <row r="46" customFormat="false" ht="15" hidden="false" customHeight="false" outlineLevel="0" collapsed="false">
      <c r="A46" s="2" t="s">
        <v>48</v>
      </c>
      <c r="B46" s="2" t="s">
        <v>57</v>
      </c>
      <c r="C46" s="2" t="s">
        <v>18</v>
      </c>
      <c r="D46" s="2" t="str">
        <f aca="false">IFERROR(VLOOKUP(C46,'Employee Master'!$A:$H,2,FALSE()),"")</f>
        <v>Meera Iyer</v>
      </c>
      <c r="E46" s="2" t="str">
        <f aca="false">IFERROR(VLOOKUP(C46,'Employee Master'!$A:$H,3,FALSE()),"")</f>
        <v>Finance</v>
      </c>
      <c r="F46" s="3" t="n">
        <f aca="false">IFERROR(VLOOKUP(C46,'Employee Master'!$A:$H,4,FALSE()),0)</f>
        <v>51000</v>
      </c>
      <c r="G46" s="3" t="n">
        <f aca="false">F46*0.5</f>
        <v>25500</v>
      </c>
      <c r="H46" s="3" t="n">
        <f aca="false">F46*0.2</f>
        <v>10200</v>
      </c>
      <c r="I46" s="3" t="n">
        <f aca="false">F46-G46-H46</f>
        <v>15300</v>
      </c>
      <c r="J46" s="3" t="n">
        <f aca="false">G46+H46+I46</f>
        <v>51000</v>
      </c>
      <c r="K46" s="2" t="n">
        <v>0.12</v>
      </c>
      <c r="L46" s="3" t="n">
        <f aca="false">G46*K46</f>
        <v>3060</v>
      </c>
      <c r="M46" s="2" t="n">
        <v>0.0075</v>
      </c>
      <c r="N46" s="3" t="n">
        <f aca="false">J46*M46</f>
        <v>382.5</v>
      </c>
      <c r="O46" s="3" t="n">
        <f aca="false">IFERROR(VLOOKUP(C46,'Annual Tax Summary'!$A:$O,15,FALSE()),0)</f>
        <v>0</v>
      </c>
      <c r="P46" s="3" t="n">
        <v>0</v>
      </c>
      <c r="Q46" s="3" t="n">
        <f aca="false">J46-L46-N46-O46-P46</f>
        <v>47557.5</v>
      </c>
    </row>
    <row r="47" customFormat="false" ht="15" hidden="false" customHeight="false" outlineLevel="0" collapsed="false">
      <c r="A47" s="2" t="s">
        <v>48</v>
      </c>
      <c r="B47" s="2" t="s">
        <v>58</v>
      </c>
      <c r="C47" s="2" t="s">
        <v>18</v>
      </c>
      <c r="D47" s="2" t="str">
        <f aca="false">IFERROR(VLOOKUP(C47,'Employee Master'!$A:$H,2,FALSE()),"")</f>
        <v>Meera Iyer</v>
      </c>
      <c r="E47" s="2" t="str">
        <f aca="false">IFERROR(VLOOKUP(C47,'Employee Master'!$A:$H,3,FALSE()),"")</f>
        <v>Finance</v>
      </c>
      <c r="F47" s="3" t="n">
        <f aca="false">IFERROR(VLOOKUP(C47,'Employee Master'!$A:$H,4,FALSE()),0)</f>
        <v>51000</v>
      </c>
      <c r="G47" s="3" t="n">
        <f aca="false">F47*0.5</f>
        <v>25500</v>
      </c>
      <c r="H47" s="3" t="n">
        <f aca="false">F47*0.2</f>
        <v>10200</v>
      </c>
      <c r="I47" s="3" t="n">
        <f aca="false">F47-G47-H47</f>
        <v>15300</v>
      </c>
      <c r="J47" s="3" t="n">
        <f aca="false">G47+H47+I47</f>
        <v>51000</v>
      </c>
      <c r="K47" s="2" t="n">
        <v>0.12</v>
      </c>
      <c r="L47" s="3" t="n">
        <f aca="false">G47*K47</f>
        <v>3060</v>
      </c>
      <c r="M47" s="2" t="n">
        <v>0.0075</v>
      </c>
      <c r="N47" s="3" t="n">
        <f aca="false">J47*M47</f>
        <v>382.5</v>
      </c>
      <c r="O47" s="3" t="n">
        <f aca="false">IFERROR(VLOOKUP(C47,'Annual Tax Summary'!$A:$O,15,FALSE()),0)</f>
        <v>0</v>
      </c>
      <c r="P47" s="3" t="n">
        <v>0</v>
      </c>
      <c r="Q47" s="3" t="n">
        <f aca="false">J47-L47-N47-O47-P47</f>
        <v>47557.5</v>
      </c>
    </row>
    <row r="48" customFormat="false" ht="15" hidden="false" customHeight="false" outlineLevel="0" collapsed="false">
      <c r="A48" s="2" t="s">
        <v>48</v>
      </c>
      <c r="B48" s="2" t="s">
        <v>59</v>
      </c>
      <c r="C48" s="2" t="s">
        <v>18</v>
      </c>
      <c r="D48" s="2" t="str">
        <f aca="false">IFERROR(VLOOKUP(C48,'Employee Master'!$A:$H,2,FALSE()),"")</f>
        <v>Meera Iyer</v>
      </c>
      <c r="E48" s="2" t="str">
        <f aca="false">IFERROR(VLOOKUP(C48,'Employee Master'!$A:$H,3,FALSE()),"")</f>
        <v>Finance</v>
      </c>
      <c r="F48" s="3" t="n">
        <f aca="false">IFERROR(VLOOKUP(C48,'Employee Master'!$A:$H,4,FALSE()),0)</f>
        <v>51000</v>
      </c>
      <c r="G48" s="3" t="n">
        <f aca="false">F48*0.5</f>
        <v>25500</v>
      </c>
      <c r="H48" s="3" t="n">
        <f aca="false">F48*0.2</f>
        <v>10200</v>
      </c>
      <c r="I48" s="3" t="n">
        <f aca="false">F48-G48-H48</f>
        <v>15300</v>
      </c>
      <c r="J48" s="3" t="n">
        <f aca="false">G48+H48+I48</f>
        <v>51000</v>
      </c>
      <c r="K48" s="2" t="n">
        <v>0.12</v>
      </c>
      <c r="L48" s="3" t="n">
        <f aca="false">G48*K48</f>
        <v>3060</v>
      </c>
      <c r="M48" s="2" t="n">
        <v>0.0075</v>
      </c>
      <c r="N48" s="3" t="n">
        <f aca="false">J48*M48</f>
        <v>382.5</v>
      </c>
      <c r="O48" s="3" t="n">
        <f aca="false">IFERROR(VLOOKUP(C48,'Annual Tax Summary'!$A:$O,15,FALSE()),0)</f>
        <v>0</v>
      </c>
      <c r="P48" s="3" t="n">
        <v>0</v>
      </c>
      <c r="Q48" s="3" t="n">
        <f aca="false">J48-L48-N48-O48-P48</f>
        <v>47557.5</v>
      </c>
    </row>
    <row r="49" customFormat="false" ht="15" hidden="false" customHeight="false" outlineLevel="0" collapsed="false">
      <c r="A49" s="2" t="s">
        <v>48</v>
      </c>
      <c r="B49" s="2" t="s">
        <v>60</v>
      </c>
      <c r="C49" s="2" t="s">
        <v>18</v>
      </c>
      <c r="D49" s="2" t="str">
        <f aca="false">IFERROR(VLOOKUP(C49,'Employee Master'!$A:$H,2,FALSE()),"")</f>
        <v>Meera Iyer</v>
      </c>
      <c r="E49" s="2" t="str">
        <f aca="false">IFERROR(VLOOKUP(C49,'Employee Master'!$A:$H,3,FALSE()),"")</f>
        <v>Finance</v>
      </c>
      <c r="F49" s="3" t="n">
        <f aca="false">IFERROR(VLOOKUP(C49,'Employee Master'!$A:$H,4,FALSE()),0)</f>
        <v>51000</v>
      </c>
      <c r="G49" s="3" t="n">
        <f aca="false">F49*0.5</f>
        <v>25500</v>
      </c>
      <c r="H49" s="3" t="n">
        <f aca="false">F49*0.2</f>
        <v>10200</v>
      </c>
      <c r="I49" s="3" t="n">
        <f aca="false">F49-G49-H49</f>
        <v>15300</v>
      </c>
      <c r="J49" s="3" t="n">
        <f aca="false">G49+H49+I49</f>
        <v>51000</v>
      </c>
      <c r="K49" s="2" t="n">
        <v>0.12</v>
      </c>
      <c r="L49" s="3" t="n">
        <f aca="false">G49*K49</f>
        <v>3060</v>
      </c>
      <c r="M49" s="2" t="n">
        <v>0.0075</v>
      </c>
      <c r="N49" s="3" t="n">
        <f aca="false">J49*M49</f>
        <v>382.5</v>
      </c>
      <c r="O49" s="3" t="n">
        <f aca="false">IFERROR(VLOOKUP(C49,'Annual Tax Summary'!$A:$O,15,FALSE()),0)</f>
        <v>0</v>
      </c>
      <c r="P49" s="3" t="n">
        <v>0</v>
      </c>
      <c r="Q49" s="3" t="n">
        <f aca="false">J49-L49-N49-O49-P49</f>
        <v>47557.5</v>
      </c>
    </row>
    <row r="50" customFormat="false" ht="15" hidden="false" customHeight="false" outlineLevel="0" collapsed="false">
      <c r="A50" s="2" t="s">
        <v>48</v>
      </c>
      <c r="B50" s="2" t="s">
        <v>49</v>
      </c>
      <c r="C50" s="2" t="s">
        <v>22</v>
      </c>
      <c r="D50" s="2" t="str">
        <f aca="false">IFERROR(VLOOKUP(C50,'Employee Master'!$A:$H,2,FALSE()),"")</f>
        <v>Kabir Shah</v>
      </c>
      <c r="E50" s="2" t="str">
        <f aca="false">IFERROR(VLOOKUP(C50,'Employee Master'!$A:$H,3,FALSE()),"")</f>
        <v>HR</v>
      </c>
      <c r="F50" s="3" t="n">
        <f aca="false">IFERROR(VLOOKUP(C50,'Employee Master'!$A:$H,4,FALSE()),0)</f>
        <v>44000</v>
      </c>
      <c r="G50" s="3" t="n">
        <f aca="false">F50*0.5</f>
        <v>22000</v>
      </c>
      <c r="H50" s="3" t="n">
        <f aca="false">F50*0.2</f>
        <v>8800</v>
      </c>
      <c r="I50" s="3" t="n">
        <f aca="false">F50-G50-H50</f>
        <v>13200</v>
      </c>
      <c r="J50" s="3" t="n">
        <f aca="false">G50+H50+I50</f>
        <v>44000</v>
      </c>
      <c r="K50" s="2" t="n">
        <v>0.12</v>
      </c>
      <c r="L50" s="3" t="n">
        <f aca="false">G50*K50</f>
        <v>2640</v>
      </c>
      <c r="M50" s="2" t="n">
        <v>0.0075</v>
      </c>
      <c r="N50" s="3" t="n">
        <f aca="false">J50*M50</f>
        <v>330</v>
      </c>
      <c r="O50" s="3" t="n">
        <f aca="false">IFERROR(VLOOKUP(C50,'Annual Tax Summary'!$A:$O,15,FALSE()),0)</f>
        <v>0</v>
      </c>
      <c r="P50" s="3" t="n">
        <v>0</v>
      </c>
      <c r="Q50" s="3" t="n">
        <f aca="false">J50-L50-N50-O50-P50</f>
        <v>41030</v>
      </c>
    </row>
    <row r="51" customFormat="false" ht="15" hidden="false" customHeight="false" outlineLevel="0" collapsed="false">
      <c r="A51" s="2" t="s">
        <v>48</v>
      </c>
      <c r="B51" s="2" t="s">
        <v>50</v>
      </c>
      <c r="C51" s="2" t="s">
        <v>22</v>
      </c>
      <c r="D51" s="2" t="str">
        <f aca="false">IFERROR(VLOOKUP(C51,'Employee Master'!$A:$H,2,FALSE()),"")</f>
        <v>Kabir Shah</v>
      </c>
      <c r="E51" s="2" t="str">
        <f aca="false">IFERROR(VLOOKUP(C51,'Employee Master'!$A:$H,3,FALSE()),"")</f>
        <v>HR</v>
      </c>
      <c r="F51" s="3" t="n">
        <f aca="false">IFERROR(VLOOKUP(C51,'Employee Master'!$A:$H,4,FALSE()),0)</f>
        <v>44000</v>
      </c>
      <c r="G51" s="3" t="n">
        <f aca="false">F51*0.5</f>
        <v>22000</v>
      </c>
      <c r="H51" s="3" t="n">
        <f aca="false">F51*0.2</f>
        <v>8800</v>
      </c>
      <c r="I51" s="3" t="n">
        <f aca="false">F51-G51-H51</f>
        <v>13200</v>
      </c>
      <c r="J51" s="3" t="n">
        <f aca="false">G51+H51+I51</f>
        <v>44000</v>
      </c>
      <c r="K51" s="2" t="n">
        <v>0.12</v>
      </c>
      <c r="L51" s="3" t="n">
        <f aca="false">G51*K51</f>
        <v>2640</v>
      </c>
      <c r="M51" s="2" t="n">
        <v>0.0075</v>
      </c>
      <c r="N51" s="3" t="n">
        <f aca="false">J51*M51</f>
        <v>330</v>
      </c>
      <c r="O51" s="3" t="n">
        <f aca="false">IFERROR(VLOOKUP(C51,'Annual Tax Summary'!$A:$O,15,FALSE()),0)</f>
        <v>0</v>
      </c>
      <c r="P51" s="3" t="n">
        <v>0</v>
      </c>
      <c r="Q51" s="3" t="n">
        <f aca="false">J51-L51-N51-O51-P51</f>
        <v>41030</v>
      </c>
    </row>
    <row r="52" customFormat="false" ht="15" hidden="false" customHeight="false" outlineLevel="0" collapsed="false">
      <c r="A52" s="2" t="s">
        <v>48</v>
      </c>
      <c r="B52" s="2" t="s">
        <v>51</v>
      </c>
      <c r="C52" s="2" t="s">
        <v>22</v>
      </c>
      <c r="D52" s="2" t="str">
        <f aca="false">IFERROR(VLOOKUP(C52,'Employee Master'!$A:$H,2,FALSE()),"")</f>
        <v>Kabir Shah</v>
      </c>
      <c r="E52" s="2" t="str">
        <f aca="false">IFERROR(VLOOKUP(C52,'Employee Master'!$A:$H,3,FALSE()),"")</f>
        <v>HR</v>
      </c>
      <c r="F52" s="3" t="n">
        <f aca="false">IFERROR(VLOOKUP(C52,'Employee Master'!$A:$H,4,FALSE()),0)</f>
        <v>44000</v>
      </c>
      <c r="G52" s="3" t="n">
        <f aca="false">F52*0.5</f>
        <v>22000</v>
      </c>
      <c r="H52" s="3" t="n">
        <f aca="false">F52*0.2</f>
        <v>8800</v>
      </c>
      <c r="I52" s="3" t="n">
        <f aca="false">F52-G52-H52</f>
        <v>13200</v>
      </c>
      <c r="J52" s="3" t="n">
        <f aca="false">G52+H52+I52</f>
        <v>44000</v>
      </c>
      <c r="K52" s="2" t="n">
        <v>0.12</v>
      </c>
      <c r="L52" s="3" t="n">
        <f aca="false">G52*K52</f>
        <v>2640</v>
      </c>
      <c r="M52" s="2" t="n">
        <v>0.0075</v>
      </c>
      <c r="N52" s="3" t="n">
        <f aca="false">J52*M52</f>
        <v>330</v>
      </c>
      <c r="O52" s="3" t="n">
        <f aca="false">IFERROR(VLOOKUP(C52,'Annual Tax Summary'!$A:$O,15,FALSE()),0)</f>
        <v>0</v>
      </c>
      <c r="P52" s="3" t="n">
        <v>0</v>
      </c>
      <c r="Q52" s="3" t="n">
        <f aca="false">J52-L52-N52-O52-P52</f>
        <v>41030</v>
      </c>
    </row>
    <row r="53" customFormat="false" ht="15" hidden="false" customHeight="false" outlineLevel="0" collapsed="false">
      <c r="A53" s="2" t="s">
        <v>48</v>
      </c>
      <c r="B53" s="2" t="s">
        <v>52</v>
      </c>
      <c r="C53" s="2" t="s">
        <v>22</v>
      </c>
      <c r="D53" s="2" t="str">
        <f aca="false">IFERROR(VLOOKUP(C53,'Employee Master'!$A:$H,2,FALSE()),"")</f>
        <v>Kabir Shah</v>
      </c>
      <c r="E53" s="2" t="str">
        <f aca="false">IFERROR(VLOOKUP(C53,'Employee Master'!$A:$H,3,FALSE()),"")</f>
        <v>HR</v>
      </c>
      <c r="F53" s="3" t="n">
        <f aca="false">IFERROR(VLOOKUP(C53,'Employee Master'!$A:$H,4,FALSE()),0)</f>
        <v>44000</v>
      </c>
      <c r="G53" s="3" t="n">
        <f aca="false">F53*0.5</f>
        <v>22000</v>
      </c>
      <c r="H53" s="3" t="n">
        <f aca="false">F53*0.2</f>
        <v>8800</v>
      </c>
      <c r="I53" s="3" t="n">
        <f aca="false">F53-G53-H53</f>
        <v>13200</v>
      </c>
      <c r="J53" s="3" t="n">
        <f aca="false">G53+H53+I53</f>
        <v>44000</v>
      </c>
      <c r="K53" s="2" t="n">
        <v>0.12</v>
      </c>
      <c r="L53" s="3" t="n">
        <f aca="false">G53*K53</f>
        <v>2640</v>
      </c>
      <c r="M53" s="2" t="n">
        <v>0.0075</v>
      </c>
      <c r="N53" s="3" t="n">
        <f aca="false">J53*M53</f>
        <v>330</v>
      </c>
      <c r="O53" s="3" t="n">
        <f aca="false">IFERROR(VLOOKUP(C53,'Annual Tax Summary'!$A:$O,15,FALSE()),0)</f>
        <v>0</v>
      </c>
      <c r="P53" s="3" t="n">
        <v>0</v>
      </c>
      <c r="Q53" s="3" t="n">
        <f aca="false">J53-L53-N53-O53-P53</f>
        <v>41030</v>
      </c>
    </row>
    <row r="54" customFormat="false" ht="15" hidden="false" customHeight="false" outlineLevel="0" collapsed="false">
      <c r="A54" s="2" t="s">
        <v>48</v>
      </c>
      <c r="B54" s="2" t="s">
        <v>53</v>
      </c>
      <c r="C54" s="2" t="s">
        <v>22</v>
      </c>
      <c r="D54" s="2" t="str">
        <f aca="false">IFERROR(VLOOKUP(C54,'Employee Master'!$A:$H,2,FALSE()),"")</f>
        <v>Kabir Shah</v>
      </c>
      <c r="E54" s="2" t="str">
        <f aca="false">IFERROR(VLOOKUP(C54,'Employee Master'!$A:$H,3,FALSE()),"")</f>
        <v>HR</v>
      </c>
      <c r="F54" s="3" t="n">
        <f aca="false">IFERROR(VLOOKUP(C54,'Employee Master'!$A:$H,4,FALSE()),0)</f>
        <v>44000</v>
      </c>
      <c r="G54" s="3" t="n">
        <f aca="false">F54*0.5</f>
        <v>22000</v>
      </c>
      <c r="H54" s="3" t="n">
        <f aca="false">F54*0.2</f>
        <v>8800</v>
      </c>
      <c r="I54" s="3" t="n">
        <f aca="false">F54-G54-H54</f>
        <v>13200</v>
      </c>
      <c r="J54" s="3" t="n">
        <f aca="false">G54+H54+I54</f>
        <v>44000</v>
      </c>
      <c r="K54" s="2" t="n">
        <v>0.12</v>
      </c>
      <c r="L54" s="3" t="n">
        <f aca="false">G54*K54</f>
        <v>2640</v>
      </c>
      <c r="M54" s="2" t="n">
        <v>0.0075</v>
      </c>
      <c r="N54" s="3" t="n">
        <f aca="false">J54*M54</f>
        <v>330</v>
      </c>
      <c r="O54" s="3" t="n">
        <f aca="false">IFERROR(VLOOKUP(C54,'Annual Tax Summary'!$A:$O,15,FALSE()),0)</f>
        <v>0</v>
      </c>
      <c r="P54" s="3" t="n">
        <v>0</v>
      </c>
      <c r="Q54" s="3" t="n">
        <f aca="false">J54-L54-N54-O54-P54</f>
        <v>41030</v>
      </c>
    </row>
    <row r="55" customFormat="false" ht="15" hidden="false" customHeight="false" outlineLevel="0" collapsed="false">
      <c r="A55" s="2" t="s">
        <v>48</v>
      </c>
      <c r="B55" s="2" t="s">
        <v>54</v>
      </c>
      <c r="C55" s="2" t="s">
        <v>22</v>
      </c>
      <c r="D55" s="2" t="str">
        <f aca="false">IFERROR(VLOOKUP(C55,'Employee Master'!$A:$H,2,FALSE()),"")</f>
        <v>Kabir Shah</v>
      </c>
      <c r="E55" s="2" t="str">
        <f aca="false">IFERROR(VLOOKUP(C55,'Employee Master'!$A:$H,3,FALSE()),"")</f>
        <v>HR</v>
      </c>
      <c r="F55" s="3" t="n">
        <f aca="false">IFERROR(VLOOKUP(C55,'Employee Master'!$A:$H,4,FALSE()),0)</f>
        <v>44000</v>
      </c>
      <c r="G55" s="3" t="n">
        <f aca="false">F55*0.5</f>
        <v>22000</v>
      </c>
      <c r="H55" s="3" t="n">
        <f aca="false">F55*0.2</f>
        <v>8800</v>
      </c>
      <c r="I55" s="3" t="n">
        <f aca="false">F55-G55-H55</f>
        <v>13200</v>
      </c>
      <c r="J55" s="3" t="n">
        <f aca="false">G55+H55+I55</f>
        <v>44000</v>
      </c>
      <c r="K55" s="2" t="n">
        <v>0.12</v>
      </c>
      <c r="L55" s="3" t="n">
        <f aca="false">G55*K55</f>
        <v>2640</v>
      </c>
      <c r="M55" s="2" t="n">
        <v>0.0075</v>
      </c>
      <c r="N55" s="3" t="n">
        <f aca="false">J55*M55</f>
        <v>330</v>
      </c>
      <c r="O55" s="3" t="n">
        <f aca="false">IFERROR(VLOOKUP(C55,'Annual Tax Summary'!$A:$O,15,FALSE()),0)</f>
        <v>0</v>
      </c>
      <c r="P55" s="3" t="n">
        <v>0</v>
      </c>
      <c r="Q55" s="3" t="n">
        <f aca="false">J55-L55-N55-O55-P55</f>
        <v>41030</v>
      </c>
    </row>
    <row r="56" customFormat="false" ht="15" hidden="false" customHeight="false" outlineLevel="0" collapsed="false">
      <c r="A56" s="2" t="s">
        <v>48</v>
      </c>
      <c r="B56" s="2" t="s">
        <v>55</v>
      </c>
      <c r="C56" s="2" t="s">
        <v>22</v>
      </c>
      <c r="D56" s="2" t="str">
        <f aca="false">IFERROR(VLOOKUP(C56,'Employee Master'!$A:$H,2,FALSE()),"")</f>
        <v>Kabir Shah</v>
      </c>
      <c r="E56" s="2" t="str">
        <f aca="false">IFERROR(VLOOKUP(C56,'Employee Master'!$A:$H,3,FALSE()),"")</f>
        <v>HR</v>
      </c>
      <c r="F56" s="3" t="n">
        <f aca="false">IFERROR(VLOOKUP(C56,'Employee Master'!$A:$H,4,FALSE()),0)</f>
        <v>44000</v>
      </c>
      <c r="G56" s="3" t="n">
        <f aca="false">F56*0.5</f>
        <v>22000</v>
      </c>
      <c r="H56" s="3" t="n">
        <f aca="false">F56*0.2</f>
        <v>8800</v>
      </c>
      <c r="I56" s="3" t="n">
        <f aca="false">F56-G56-H56</f>
        <v>13200</v>
      </c>
      <c r="J56" s="3" t="n">
        <f aca="false">G56+H56+I56</f>
        <v>44000</v>
      </c>
      <c r="K56" s="2" t="n">
        <v>0.12</v>
      </c>
      <c r="L56" s="3" t="n">
        <f aca="false">G56*K56</f>
        <v>2640</v>
      </c>
      <c r="M56" s="2" t="n">
        <v>0.0075</v>
      </c>
      <c r="N56" s="3" t="n">
        <f aca="false">J56*M56</f>
        <v>330</v>
      </c>
      <c r="O56" s="3" t="n">
        <f aca="false">IFERROR(VLOOKUP(C56,'Annual Tax Summary'!$A:$O,15,FALSE()),0)</f>
        <v>0</v>
      </c>
      <c r="P56" s="3" t="n">
        <v>0</v>
      </c>
      <c r="Q56" s="3" t="n">
        <f aca="false">J56-L56-N56-O56-P56</f>
        <v>41030</v>
      </c>
    </row>
    <row r="57" customFormat="false" ht="15" hidden="false" customHeight="false" outlineLevel="0" collapsed="false">
      <c r="A57" s="2" t="s">
        <v>48</v>
      </c>
      <c r="B57" s="2" t="s">
        <v>56</v>
      </c>
      <c r="C57" s="2" t="s">
        <v>22</v>
      </c>
      <c r="D57" s="2" t="str">
        <f aca="false">IFERROR(VLOOKUP(C57,'Employee Master'!$A:$H,2,FALSE()),"")</f>
        <v>Kabir Shah</v>
      </c>
      <c r="E57" s="2" t="str">
        <f aca="false">IFERROR(VLOOKUP(C57,'Employee Master'!$A:$H,3,FALSE()),"")</f>
        <v>HR</v>
      </c>
      <c r="F57" s="3" t="n">
        <f aca="false">IFERROR(VLOOKUP(C57,'Employee Master'!$A:$H,4,FALSE()),0)</f>
        <v>44000</v>
      </c>
      <c r="G57" s="3" t="n">
        <f aca="false">F57*0.5</f>
        <v>22000</v>
      </c>
      <c r="H57" s="3" t="n">
        <f aca="false">F57*0.2</f>
        <v>8800</v>
      </c>
      <c r="I57" s="3" t="n">
        <f aca="false">F57-G57-H57</f>
        <v>13200</v>
      </c>
      <c r="J57" s="3" t="n">
        <f aca="false">G57+H57+I57</f>
        <v>44000</v>
      </c>
      <c r="K57" s="2" t="n">
        <v>0.12</v>
      </c>
      <c r="L57" s="3" t="n">
        <f aca="false">G57*K57</f>
        <v>2640</v>
      </c>
      <c r="M57" s="2" t="n">
        <v>0.0075</v>
      </c>
      <c r="N57" s="3" t="n">
        <f aca="false">J57*M57</f>
        <v>330</v>
      </c>
      <c r="O57" s="3" t="n">
        <f aca="false">IFERROR(VLOOKUP(C57,'Annual Tax Summary'!$A:$O,15,FALSE()),0)</f>
        <v>0</v>
      </c>
      <c r="P57" s="3" t="n">
        <v>0</v>
      </c>
      <c r="Q57" s="3" t="n">
        <f aca="false">J57-L57-N57-O57-P57</f>
        <v>41030</v>
      </c>
    </row>
    <row r="58" customFormat="false" ht="15" hidden="false" customHeight="false" outlineLevel="0" collapsed="false">
      <c r="A58" s="2" t="s">
        <v>48</v>
      </c>
      <c r="B58" s="2" t="s">
        <v>57</v>
      </c>
      <c r="C58" s="2" t="s">
        <v>22</v>
      </c>
      <c r="D58" s="2" t="str">
        <f aca="false">IFERROR(VLOOKUP(C58,'Employee Master'!$A:$H,2,FALSE()),"")</f>
        <v>Kabir Shah</v>
      </c>
      <c r="E58" s="2" t="str">
        <f aca="false">IFERROR(VLOOKUP(C58,'Employee Master'!$A:$H,3,FALSE()),"")</f>
        <v>HR</v>
      </c>
      <c r="F58" s="3" t="n">
        <f aca="false">IFERROR(VLOOKUP(C58,'Employee Master'!$A:$H,4,FALSE()),0)</f>
        <v>44000</v>
      </c>
      <c r="G58" s="3" t="n">
        <f aca="false">F58*0.5</f>
        <v>22000</v>
      </c>
      <c r="H58" s="3" t="n">
        <f aca="false">F58*0.2</f>
        <v>8800</v>
      </c>
      <c r="I58" s="3" t="n">
        <f aca="false">F58-G58-H58</f>
        <v>13200</v>
      </c>
      <c r="J58" s="3" t="n">
        <f aca="false">G58+H58+I58</f>
        <v>44000</v>
      </c>
      <c r="K58" s="2" t="n">
        <v>0.12</v>
      </c>
      <c r="L58" s="3" t="n">
        <f aca="false">G58*K58</f>
        <v>2640</v>
      </c>
      <c r="M58" s="2" t="n">
        <v>0.0075</v>
      </c>
      <c r="N58" s="3" t="n">
        <f aca="false">J58*M58</f>
        <v>330</v>
      </c>
      <c r="O58" s="3" t="n">
        <f aca="false">IFERROR(VLOOKUP(C58,'Annual Tax Summary'!$A:$O,15,FALSE()),0)</f>
        <v>0</v>
      </c>
      <c r="P58" s="3" t="n">
        <v>0</v>
      </c>
      <c r="Q58" s="3" t="n">
        <f aca="false">J58-L58-N58-O58-P58</f>
        <v>41030</v>
      </c>
    </row>
    <row r="59" customFormat="false" ht="15" hidden="false" customHeight="false" outlineLevel="0" collapsed="false">
      <c r="A59" s="2" t="s">
        <v>48</v>
      </c>
      <c r="B59" s="2" t="s">
        <v>58</v>
      </c>
      <c r="C59" s="2" t="s">
        <v>22</v>
      </c>
      <c r="D59" s="2" t="str">
        <f aca="false">IFERROR(VLOOKUP(C59,'Employee Master'!$A:$H,2,FALSE()),"")</f>
        <v>Kabir Shah</v>
      </c>
      <c r="E59" s="2" t="str">
        <f aca="false">IFERROR(VLOOKUP(C59,'Employee Master'!$A:$H,3,FALSE()),"")</f>
        <v>HR</v>
      </c>
      <c r="F59" s="3" t="n">
        <f aca="false">IFERROR(VLOOKUP(C59,'Employee Master'!$A:$H,4,FALSE()),0)</f>
        <v>44000</v>
      </c>
      <c r="G59" s="3" t="n">
        <f aca="false">F59*0.5</f>
        <v>22000</v>
      </c>
      <c r="H59" s="3" t="n">
        <f aca="false">F59*0.2</f>
        <v>8800</v>
      </c>
      <c r="I59" s="3" t="n">
        <f aca="false">F59-G59-H59</f>
        <v>13200</v>
      </c>
      <c r="J59" s="3" t="n">
        <f aca="false">G59+H59+I59</f>
        <v>44000</v>
      </c>
      <c r="K59" s="2" t="n">
        <v>0.12</v>
      </c>
      <c r="L59" s="3" t="n">
        <f aca="false">G59*K59</f>
        <v>2640</v>
      </c>
      <c r="M59" s="2" t="n">
        <v>0.0075</v>
      </c>
      <c r="N59" s="3" t="n">
        <f aca="false">J59*M59</f>
        <v>330</v>
      </c>
      <c r="O59" s="3" t="n">
        <f aca="false">IFERROR(VLOOKUP(C59,'Annual Tax Summary'!$A:$O,15,FALSE()),0)</f>
        <v>0</v>
      </c>
      <c r="P59" s="3" t="n">
        <v>0</v>
      </c>
      <c r="Q59" s="3" t="n">
        <f aca="false">J59-L59-N59-O59-P59</f>
        <v>41030</v>
      </c>
    </row>
    <row r="60" customFormat="false" ht="15" hidden="false" customHeight="false" outlineLevel="0" collapsed="false">
      <c r="A60" s="2" t="s">
        <v>48</v>
      </c>
      <c r="B60" s="2" t="s">
        <v>59</v>
      </c>
      <c r="C60" s="2" t="s">
        <v>22</v>
      </c>
      <c r="D60" s="2" t="str">
        <f aca="false">IFERROR(VLOOKUP(C60,'Employee Master'!$A:$H,2,FALSE()),"")</f>
        <v>Kabir Shah</v>
      </c>
      <c r="E60" s="2" t="str">
        <f aca="false">IFERROR(VLOOKUP(C60,'Employee Master'!$A:$H,3,FALSE()),"")</f>
        <v>HR</v>
      </c>
      <c r="F60" s="3" t="n">
        <f aca="false">IFERROR(VLOOKUP(C60,'Employee Master'!$A:$H,4,FALSE()),0)</f>
        <v>44000</v>
      </c>
      <c r="G60" s="3" t="n">
        <f aca="false">F60*0.5</f>
        <v>22000</v>
      </c>
      <c r="H60" s="3" t="n">
        <f aca="false">F60*0.2</f>
        <v>8800</v>
      </c>
      <c r="I60" s="3" t="n">
        <f aca="false">F60-G60-H60</f>
        <v>13200</v>
      </c>
      <c r="J60" s="3" t="n">
        <f aca="false">G60+H60+I60</f>
        <v>44000</v>
      </c>
      <c r="K60" s="2" t="n">
        <v>0.12</v>
      </c>
      <c r="L60" s="3" t="n">
        <f aca="false">G60*K60</f>
        <v>2640</v>
      </c>
      <c r="M60" s="2" t="n">
        <v>0.0075</v>
      </c>
      <c r="N60" s="3" t="n">
        <f aca="false">J60*M60</f>
        <v>330</v>
      </c>
      <c r="O60" s="3" t="n">
        <f aca="false">IFERROR(VLOOKUP(C60,'Annual Tax Summary'!$A:$O,15,FALSE()),0)</f>
        <v>0</v>
      </c>
      <c r="P60" s="3" t="n">
        <v>0</v>
      </c>
      <c r="Q60" s="3" t="n">
        <f aca="false">J60-L60-N60-O60-P60</f>
        <v>41030</v>
      </c>
    </row>
    <row r="61" customFormat="false" ht="15" hidden="false" customHeight="false" outlineLevel="0" collapsed="false">
      <c r="A61" s="2" t="s">
        <v>48</v>
      </c>
      <c r="B61" s="2" t="s">
        <v>60</v>
      </c>
      <c r="C61" s="2" t="s">
        <v>22</v>
      </c>
      <c r="D61" s="2" t="str">
        <f aca="false">IFERROR(VLOOKUP(C61,'Employee Master'!$A:$H,2,FALSE()),"")</f>
        <v>Kabir Shah</v>
      </c>
      <c r="E61" s="2" t="str">
        <f aca="false">IFERROR(VLOOKUP(C61,'Employee Master'!$A:$H,3,FALSE()),"")</f>
        <v>HR</v>
      </c>
      <c r="F61" s="3" t="n">
        <f aca="false">IFERROR(VLOOKUP(C61,'Employee Master'!$A:$H,4,FALSE()),0)</f>
        <v>44000</v>
      </c>
      <c r="G61" s="3" t="n">
        <f aca="false">F61*0.5</f>
        <v>22000</v>
      </c>
      <c r="H61" s="3" t="n">
        <f aca="false">F61*0.2</f>
        <v>8800</v>
      </c>
      <c r="I61" s="3" t="n">
        <f aca="false">F61-G61-H61</f>
        <v>13200</v>
      </c>
      <c r="J61" s="3" t="n">
        <f aca="false">G61+H61+I61</f>
        <v>44000</v>
      </c>
      <c r="K61" s="2" t="n">
        <v>0.12</v>
      </c>
      <c r="L61" s="3" t="n">
        <f aca="false">G61*K61</f>
        <v>2640</v>
      </c>
      <c r="M61" s="2" t="n">
        <v>0.0075</v>
      </c>
      <c r="N61" s="3" t="n">
        <f aca="false">J61*M61</f>
        <v>330</v>
      </c>
      <c r="O61" s="3" t="n">
        <f aca="false">IFERROR(VLOOKUP(C61,'Annual Tax Summary'!$A:$O,15,FALSE()),0)</f>
        <v>0</v>
      </c>
      <c r="P61" s="3" t="n">
        <v>0</v>
      </c>
      <c r="Q61" s="3" t="n">
        <f aca="false">J61-L61-N61-O61-P61</f>
        <v>41030</v>
      </c>
    </row>
    <row r="62" customFormat="false" ht="15" hidden="false" customHeight="false" outlineLevel="0" collapsed="false">
      <c r="A62" s="2" t="s">
        <v>48</v>
      </c>
      <c r="B62" s="2" t="s">
        <v>49</v>
      </c>
      <c r="C62" s="2" t="s">
        <v>24</v>
      </c>
      <c r="D62" s="2" t="str">
        <f aca="false">IFERROR(VLOOKUP(C62,'Employee Master'!$A:$H,2,FALSE()),"")</f>
        <v>Anaya Sen</v>
      </c>
      <c r="E62" s="2" t="str">
        <f aca="false">IFERROR(VLOOKUP(C62,'Employee Master'!$A:$H,3,FALSE()),"")</f>
        <v>Payroll</v>
      </c>
      <c r="F62" s="3" t="n">
        <f aca="false">IFERROR(VLOOKUP(C62,'Employee Master'!$A:$H,4,FALSE()),0)</f>
        <v>47500</v>
      </c>
      <c r="G62" s="3" t="n">
        <f aca="false">F62*0.5</f>
        <v>23750</v>
      </c>
      <c r="H62" s="3" t="n">
        <f aca="false">F62*0.2</f>
        <v>9500</v>
      </c>
      <c r="I62" s="3" t="n">
        <f aca="false">F62-G62-H62</f>
        <v>14250</v>
      </c>
      <c r="J62" s="3" t="n">
        <f aca="false">G62+H62+I62</f>
        <v>47500</v>
      </c>
      <c r="K62" s="2" t="n">
        <v>0.12</v>
      </c>
      <c r="L62" s="3" t="n">
        <f aca="false">G62*K62</f>
        <v>2850</v>
      </c>
      <c r="M62" s="2" t="n">
        <v>0.0075</v>
      </c>
      <c r="N62" s="3" t="n">
        <f aca="false">J62*M62</f>
        <v>356.25</v>
      </c>
      <c r="O62" s="3" t="n">
        <f aca="false">IFERROR(VLOOKUP(C62,'Annual Tax Summary'!$A:$O,15,FALSE()),0)</f>
        <v>0</v>
      </c>
      <c r="P62" s="3" t="n">
        <v>0</v>
      </c>
      <c r="Q62" s="3" t="n">
        <f aca="false">J62-L62-N62-O62-P62</f>
        <v>44293.75</v>
      </c>
    </row>
    <row r="63" customFormat="false" ht="15" hidden="false" customHeight="false" outlineLevel="0" collapsed="false">
      <c r="A63" s="2" t="s">
        <v>48</v>
      </c>
      <c r="B63" s="2" t="s">
        <v>50</v>
      </c>
      <c r="C63" s="2" t="s">
        <v>24</v>
      </c>
      <c r="D63" s="2" t="str">
        <f aca="false">IFERROR(VLOOKUP(C63,'Employee Master'!$A:$H,2,FALSE()),"")</f>
        <v>Anaya Sen</v>
      </c>
      <c r="E63" s="2" t="str">
        <f aca="false">IFERROR(VLOOKUP(C63,'Employee Master'!$A:$H,3,FALSE()),"")</f>
        <v>Payroll</v>
      </c>
      <c r="F63" s="3" t="n">
        <f aca="false">IFERROR(VLOOKUP(C63,'Employee Master'!$A:$H,4,FALSE()),0)</f>
        <v>47500</v>
      </c>
      <c r="G63" s="3" t="n">
        <f aca="false">F63*0.5</f>
        <v>23750</v>
      </c>
      <c r="H63" s="3" t="n">
        <f aca="false">F63*0.2</f>
        <v>9500</v>
      </c>
      <c r="I63" s="3" t="n">
        <f aca="false">F63-G63-H63</f>
        <v>14250</v>
      </c>
      <c r="J63" s="3" t="n">
        <f aca="false">G63+H63+I63</f>
        <v>47500</v>
      </c>
      <c r="K63" s="2" t="n">
        <v>0.12</v>
      </c>
      <c r="L63" s="3" t="n">
        <f aca="false">G63*K63</f>
        <v>2850</v>
      </c>
      <c r="M63" s="2" t="n">
        <v>0.0075</v>
      </c>
      <c r="N63" s="3" t="n">
        <f aca="false">J63*M63</f>
        <v>356.25</v>
      </c>
      <c r="O63" s="3" t="n">
        <f aca="false">IFERROR(VLOOKUP(C63,'Annual Tax Summary'!$A:$O,15,FALSE()),0)</f>
        <v>0</v>
      </c>
      <c r="P63" s="3" t="n">
        <v>0</v>
      </c>
      <c r="Q63" s="3" t="n">
        <f aca="false">J63-L63-N63-O63-P63</f>
        <v>44293.75</v>
      </c>
    </row>
    <row r="64" customFormat="false" ht="15" hidden="false" customHeight="false" outlineLevel="0" collapsed="false">
      <c r="A64" s="2" t="s">
        <v>48</v>
      </c>
      <c r="B64" s="2" t="s">
        <v>51</v>
      </c>
      <c r="C64" s="2" t="s">
        <v>24</v>
      </c>
      <c r="D64" s="2" t="str">
        <f aca="false">IFERROR(VLOOKUP(C64,'Employee Master'!$A:$H,2,FALSE()),"")</f>
        <v>Anaya Sen</v>
      </c>
      <c r="E64" s="2" t="str">
        <f aca="false">IFERROR(VLOOKUP(C64,'Employee Master'!$A:$H,3,FALSE()),"")</f>
        <v>Payroll</v>
      </c>
      <c r="F64" s="3" t="n">
        <f aca="false">IFERROR(VLOOKUP(C64,'Employee Master'!$A:$H,4,FALSE()),0)</f>
        <v>47500</v>
      </c>
      <c r="G64" s="3" t="n">
        <f aca="false">F64*0.5</f>
        <v>23750</v>
      </c>
      <c r="H64" s="3" t="n">
        <f aca="false">F64*0.2</f>
        <v>9500</v>
      </c>
      <c r="I64" s="3" t="n">
        <f aca="false">F64-G64-H64</f>
        <v>14250</v>
      </c>
      <c r="J64" s="3" t="n">
        <f aca="false">G64+H64+I64</f>
        <v>47500</v>
      </c>
      <c r="K64" s="2" t="n">
        <v>0.12</v>
      </c>
      <c r="L64" s="3" t="n">
        <f aca="false">G64*K64</f>
        <v>2850</v>
      </c>
      <c r="M64" s="2" t="n">
        <v>0.0075</v>
      </c>
      <c r="N64" s="3" t="n">
        <f aca="false">J64*M64</f>
        <v>356.25</v>
      </c>
      <c r="O64" s="3" t="n">
        <f aca="false">IFERROR(VLOOKUP(C64,'Annual Tax Summary'!$A:$O,15,FALSE()),0)</f>
        <v>0</v>
      </c>
      <c r="P64" s="3" t="n">
        <v>0</v>
      </c>
      <c r="Q64" s="3" t="n">
        <f aca="false">J64-L64-N64-O64-P64</f>
        <v>44293.75</v>
      </c>
    </row>
    <row r="65" customFormat="false" ht="15" hidden="false" customHeight="false" outlineLevel="0" collapsed="false">
      <c r="A65" s="2" t="s">
        <v>48</v>
      </c>
      <c r="B65" s="2" t="s">
        <v>52</v>
      </c>
      <c r="C65" s="2" t="s">
        <v>24</v>
      </c>
      <c r="D65" s="2" t="str">
        <f aca="false">IFERROR(VLOOKUP(C65,'Employee Master'!$A:$H,2,FALSE()),"")</f>
        <v>Anaya Sen</v>
      </c>
      <c r="E65" s="2" t="str">
        <f aca="false">IFERROR(VLOOKUP(C65,'Employee Master'!$A:$H,3,FALSE()),"")</f>
        <v>Payroll</v>
      </c>
      <c r="F65" s="3" t="n">
        <f aca="false">IFERROR(VLOOKUP(C65,'Employee Master'!$A:$H,4,FALSE()),0)</f>
        <v>47500</v>
      </c>
      <c r="G65" s="3" t="n">
        <f aca="false">F65*0.5</f>
        <v>23750</v>
      </c>
      <c r="H65" s="3" t="n">
        <f aca="false">F65*0.2</f>
        <v>9500</v>
      </c>
      <c r="I65" s="3" t="n">
        <f aca="false">F65-G65-H65</f>
        <v>14250</v>
      </c>
      <c r="J65" s="3" t="n">
        <f aca="false">G65+H65+I65</f>
        <v>47500</v>
      </c>
      <c r="K65" s="2" t="n">
        <v>0.12</v>
      </c>
      <c r="L65" s="3" t="n">
        <f aca="false">G65*K65</f>
        <v>2850</v>
      </c>
      <c r="M65" s="2" t="n">
        <v>0.0075</v>
      </c>
      <c r="N65" s="3" t="n">
        <f aca="false">J65*M65</f>
        <v>356.25</v>
      </c>
      <c r="O65" s="3" t="n">
        <f aca="false">IFERROR(VLOOKUP(C65,'Annual Tax Summary'!$A:$O,15,FALSE()),0)</f>
        <v>0</v>
      </c>
      <c r="P65" s="3" t="n">
        <v>0</v>
      </c>
      <c r="Q65" s="3" t="n">
        <f aca="false">J65-L65-N65-O65-P65</f>
        <v>44293.75</v>
      </c>
    </row>
    <row r="66" customFormat="false" ht="15" hidden="false" customHeight="false" outlineLevel="0" collapsed="false">
      <c r="A66" s="2" t="s">
        <v>48</v>
      </c>
      <c r="B66" s="2" t="s">
        <v>53</v>
      </c>
      <c r="C66" s="2" t="s">
        <v>24</v>
      </c>
      <c r="D66" s="2" t="str">
        <f aca="false">IFERROR(VLOOKUP(C66,'Employee Master'!$A:$H,2,FALSE()),"")</f>
        <v>Anaya Sen</v>
      </c>
      <c r="E66" s="2" t="str">
        <f aca="false">IFERROR(VLOOKUP(C66,'Employee Master'!$A:$H,3,FALSE()),"")</f>
        <v>Payroll</v>
      </c>
      <c r="F66" s="3" t="n">
        <f aca="false">IFERROR(VLOOKUP(C66,'Employee Master'!$A:$H,4,FALSE()),0)</f>
        <v>47500</v>
      </c>
      <c r="G66" s="3" t="n">
        <f aca="false">F66*0.5</f>
        <v>23750</v>
      </c>
      <c r="H66" s="3" t="n">
        <f aca="false">F66*0.2</f>
        <v>9500</v>
      </c>
      <c r="I66" s="3" t="n">
        <f aca="false">F66-G66-H66</f>
        <v>14250</v>
      </c>
      <c r="J66" s="3" t="n">
        <f aca="false">G66+H66+I66</f>
        <v>47500</v>
      </c>
      <c r="K66" s="2" t="n">
        <v>0.12</v>
      </c>
      <c r="L66" s="3" t="n">
        <f aca="false">G66*K66</f>
        <v>2850</v>
      </c>
      <c r="M66" s="2" t="n">
        <v>0.0075</v>
      </c>
      <c r="N66" s="3" t="n">
        <f aca="false">J66*M66</f>
        <v>356.25</v>
      </c>
      <c r="O66" s="3" t="n">
        <f aca="false">IFERROR(VLOOKUP(C66,'Annual Tax Summary'!$A:$O,15,FALSE()),0)</f>
        <v>0</v>
      </c>
      <c r="P66" s="3" t="n">
        <v>0</v>
      </c>
      <c r="Q66" s="3" t="n">
        <f aca="false">J66-L66-N66-O66-P66</f>
        <v>44293.75</v>
      </c>
    </row>
    <row r="67" customFormat="false" ht="15" hidden="false" customHeight="false" outlineLevel="0" collapsed="false">
      <c r="A67" s="2" t="s">
        <v>48</v>
      </c>
      <c r="B67" s="2" t="s">
        <v>54</v>
      </c>
      <c r="C67" s="2" t="s">
        <v>24</v>
      </c>
      <c r="D67" s="2" t="str">
        <f aca="false">IFERROR(VLOOKUP(C67,'Employee Master'!$A:$H,2,FALSE()),"")</f>
        <v>Anaya Sen</v>
      </c>
      <c r="E67" s="2" t="str">
        <f aca="false">IFERROR(VLOOKUP(C67,'Employee Master'!$A:$H,3,FALSE()),"")</f>
        <v>Payroll</v>
      </c>
      <c r="F67" s="3" t="n">
        <f aca="false">IFERROR(VLOOKUP(C67,'Employee Master'!$A:$H,4,FALSE()),0)</f>
        <v>47500</v>
      </c>
      <c r="G67" s="3" t="n">
        <f aca="false">F67*0.5</f>
        <v>23750</v>
      </c>
      <c r="H67" s="3" t="n">
        <f aca="false">F67*0.2</f>
        <v>9500</v>
      </c>
      <c r="I67" s="3" t="n">
        <f aca="false">F67-G67-H67</f>
        <v>14250</v>
      </c>
      <c r="J67" s="3" t="n">
        <f aca="false">G67+H67+I67</f>
        <v>47500</v>
      </c>
      <c r="K67" s="2" t="n">
        <v>0.12</v>
      </c>
      <c r="L67" s="3" t="n">
        <f aca="false">G67*K67</f>
        <v>2850</v>
      </c>
      <c r="M67" s="2" t="n">
        <v>0.0075</v>
      </c>
      <c r="N67" s="3" t="n">
        <f aca="false">J67*M67</f>
        <v>356.25</v>
      </c>
      <c r="O67" s="3" t="n">
        <f aca="false">IFERROR(VLOOKUP(C67,'Annual Tax Summary'!$A:$O,15,FALSE()),0)</f>
        <v>0</v>
      </c>
      <c r="P67" s="3" t="n">
        <v>0</v>
      </c>
      <c r="Q67" s="3" t="n">
        <f aca="false">J67-L67-N67-O67-P67</f>
        <v>44293.75</v>
      </c>
    </row>
    <row r="68" customFormat="false" ht="15" hidden="false" customHeight="false" outlineLevel="0" collapsed="false">
      <c r="A68" s="2" t="s">
        <v>48</v>
      </c>
      <c r="B68" s="2" t="s">
        <v>55</v>
      </c>
      <c r="C68" s="2" t="s">
        <v>24</v>
      </c>
      <c r="D68" s="2" t="str">
        <f aca="false">IFERROR(VLOOKUP(C68,'Employee Master'!$A:$H,2,FALSE()),"")</f>
        <v>Anaya Sen</v>
      </c>
      <c r="E68" s="2" t="str">
        <f aca="false">IFERROR(VLOOKUP(C68,'Employee Master'!$A:$H,3,FALSE()),"")</f>
        <v>Payroll</v>
      </c>
      <c r="F68" s="3" t="n">
        <f aca="false">IFERROR(VLOOKUP(C68,'Employee Master'!$A:$H,4,FALSE()),0)</f>
        <v>47500</v>
      </c>
      <c r="G68" s="3" t="n">
        <f aca="false">F68*0.5</f>
        <v>23750</v>
      </c>
      <c r="H68" s="3" t="n">
        <f aca="false">F68*0.2</f>
        <v>9500</v>
      </c>
      <c r="I68" s="3" t="n">
        <f aca="false">F68-G68-H68</f>
        <v>14250</v>
      </c>
      <c r="J68" s="3" t="n">
        <f aca="false">G68+H68+I68</f>
        <v>47500</v>
      </c>
      <c r="K68" s="2" t="n">
        <v>0.12</v>
      </c>
      <c r="L68" s="3" t="n">
        <f aca="false">G68*K68</f>
        <v>2850</v>
      </c>
      <c r="M68" s="2" t="n">
        <v>0.0075</v>
      </c>
      <c r="N68" s="3" t="n">
        <f aca="false">J68*M68</f>
        <v>356.25</v>
      </c>
      <c r="O68" s="3" t="n">
        <f aca="false">IFERROR(VLOOKUP(C68,'Annual Tax Summary'!$A:$O,15,FALSE()),0)</f>
        <v>0</v>
      </c>
      <c r="P68" s="3" t="n">
        <v>0</v>
      </c>
      <c r="Q68" s="3" t="n">
        <f aca="false">J68-L68-N68-O68-P68</f>
        <v>44293.75</v>
      </c>
    </row>
    <row r="69" customFormat="false" ht="15" hidden="false" customHeight="false" outlineLevel="0" collapsed="false">
      <c r="A69" s="2" t="s">
        <v>48</v>
      </c>
      <c r="B69" s="2" t="s">
        <v>56</v>
      </c>
      <c r="C69" s="2" t="s">
        <v>24</v>
      </c>
      <c r="D69" s="2" t="str">
        <f aca="false">IFERROR(VLOOKUP(C69,'Employee Master'!$A:$H,2,FALSE()),"")</f>
        <v>Anaya Sen</v>
      </c>
      <c r="E69" s="2" t="str">
        <f aca="false">IFERROR(VLOOKUP(C69,'Employee Master'!$A:$H,3,FALSE()),"")</f>
        <v>Payroll</v>
      </c>
      <c r="F69" s="3" t="n">
        <f aca="false">IFERROR(VLOOKUP(C69,'Employee Master'!$A:$H,4,FALSE()),0)</f>
        <v>47500</v>
      </c>
      <c r="G69" s="3" t="n">
        <f aca="false">F69*0.5</f>
        <v>23750</v>
      </c>
      <c r="H69" s="3" t="n">
        <f aca="false">F69*0.2</f>
        <v>9500</v>
      </c>
      <c r="I69" s="3" t="n">
        <f aca="false">F69-G69-H69</f>
        <v>14250</v>
      </c>
      <c r="J69" s="3" t="n">
        <f aca="false">G69+H69+I69</f>
        <v>47500</v>
      </c>
      <c r="K69" s="2" t="n">
        <v>0.12</v>
      </c>
      <c r="L69" s="3" t="n">
        <f aca="false">G69*K69</f>
        <v>2850</v>
      </c>
      <c r="M69" s="2" t="n">
        <v>0.0075</v>
      </c>
      <c r="N69" s="3" t="n">
        <f aca="false">J69*M69</f>
        <v>356.25</v>
      </c>
      <c r="O69" s="3" t="n">
        <f aca="false">IFERROR(VLOOKUP(C69,'Annual Tax Summary'!$A:$O,15,FALSE()),0)</f>
        <v>0</v>
      </c>
      <c r="P69" s="3" t="n">
        <v>0</v>
      </c>
      <c r="Q69" s="3" t="n">
        <f aca="false">J69-L69-N69-O69-P69</f>
        <v>44293.75</v>
      </c>
    </row>
    <row r="70" customFormat="false" ht="15" hidden="false" customHeight="false" outlineLevel="0" collapsed="false">
      <c r="A70" s="2" t="s">
        <v>48</v>
      </c>
      <c r="B70" s="2" t="s">
        <v>57</v>
      </c>
      <c r="C70" s="2" t="s">
        <v>24</v>
      </c>
      <c r="D70" s="2" t="str">
        <f aca="false">IFERROR(VLOOKUP(C70,'Employee Master'!$A:$H,2,FALSE()),"")</f>
        <v>Anaya Sen</v>
      </c>
      <c r="E70" s="2" t="str">
        <f aca="false">IFERROR(VLOOKUP(C70,'Employee Master'!$A:$H,3,FALSE()),"")</f>
        <v>Payroll</v>
      </c>
      <c r="F70" s="3" t="n">
        <f aca="false">IFERROR(VLOOKUP(C70,'Employee Master'!$A:$H,4,FALSE()),0)</f>
        <v>47500</v>
      </c>
      <c r="G70" s="3" t="n">
        <f aca="false">F70*0.5</f>
        <v>23750</v>
      </c>
      <c r="H70" s="3" t="n">
        <f aca="false">F70*0.2</f>
        <v>9500</v>
      </c>
      <c r="I70" s="3" t="n">
        <f aca="false">F70-G70-H70</f>
        <v>14250</v>
      </c>
      <c r="J70" s="3" t="n">
        <f aca="false">G70+H70+I70</f>
        <v>47500</v>
      </c>
      <c r="K70" s="2" t="n">
        <v>0.12</v>
      </c>
      <c r="L70" s="3" t="n">
        <f aca="false">G70*K70</f>
        <v>2850</v>
      </c>
      <c r="M70" s="2" t="n">
        <v>0.0075</v>
      </c>
      <c r="N70" s="3" t="n">
        <f aca="false">J70*M70</f>
        <v>356.25</v>
      </c>
      <c r="O70" s="3" t="n">
        <f aca="false">IFERROR(VLOOKUP(C70,'Annual Tax Summary'!$A:$O,15,FALSE()),0)</f>
        <v>0</v>
      </c>
      <c r="P70" s="3" t="n">
        <v>0</v>
      </c>
      <c r="Q70" s="3" t="n">
        <f aca="false">J70-L70-N70-O70-P70</f>
        <v>44293.75</v>
      </c>
    </row>
    <row r="71" customFormat="false" ht="15" hidden="false" customHeight="false" outlineLevel="0" collapsed="false">
      <c r="A71" s="2" t="s">
        <v>48</v>
      </c>
      <c r="B71" s="2" t="s">
        <v>58</v>
      </c>
      <c r="C71" s="2" t="s">
        <v>24</v>
      </c>
      <c r="D71" s="2" t="str">
        <f aca="false">IFERROR(VLOOKUP(C71,'Employee Master'!$A:$H,2,FALSE()),"")</f>
        <v>Anaya Sen</v>
      </c>
      <c r="E71" s="2" t="str">
        <f aca="false">IFERROR(VLOOKUP(C71,'Employee Master'!$A:$H,3,FALSE()),"")</f>
        <v>Payroll</v>
      </c>
      <c r="F71" s="3" t="n">
        <f aca="false">IFERROR(VLOOKUP(C71,'Employee Master'!$A:$H,4,FALSE()),0)</f>
        <v>47500</v>
      </c>
      <c r="G71" s="3" t="n">
        <f aca="false">F71*0.5</f>
        <v>23750</v>
      </c>
      <c r="H71" s="3" t="n">
        <f aca="false">F71*0.2</f>
        <v>9500</v>
      </c>
      <c r="I71" s="3" t="n">
        <f aca="false">F71-G71-H71</f>
        <v>14250</v>
      </c>
      <c r="J71" s="3" t="n">
        <f aca="false">G71+H71+I71</f>
        <v>47500</v>
      </c>
      <c r="K71" s="2" t="n">
        <v>0.12</v>
      </c>
      <c r="L71" s="3" t="n">
        <f aca="false">G71*K71</f>
        <v>2850</v>
      </c>
      <c r="M71" s="2" t="n">
        <v>0.0075</v>
      </c>
      <c r="N71" s="3" t="n">
        <f aca="false">J71*M71</f>
        <v>356.25</v>
      </c>
      <c r="O71" s="3" t="n">
        <f aca="false">IFERROR(VLOOKUP(C71,'Annual Tax Summary'!$A:$O,15,FALSE()),0)</f>
        <v>0</v>
      </c>
      <c r="P71" s="3" t="n">
        <v>0</v>
      </c>
      <c r="Q71" s="3" t="n">
        <f aca="false">J71-L71-N71-O71-P71</f>
        <v>44293.75</v>
      </c>
    </row>
    <row r="72" customFormat="false" ht="15" hidden="false" customHeight="false" outlineLevel="0" collapsed="false">
      <c r="A72" s="2" t="s">
        <v>48</v>
      </c>
      <c r="B72" s="2" t="s">
        <v>59</v>
      </c>
      <c r="C72" s="2" t="s">
        <v>24</v>
      </c>
      <c r="D72" s="2" t="str">
        <f aca="false">IFERROR(VLOOKUP(C72,'Employee Master'!$A:$H,2,FALSE()),"")</f>
        <v>Anaya Sen</v>
      </c>
      <c r="E72" s="2" t="str">
        <f aca="false">IFERROR(VLOOKUP(C72,'Employee Master'!$A:$H,3,FALSE()),"")</f>
        <v>Payroll</v>
      </c>
      <c r="F72" s="3" t="n">
        <f aca="false">IFERROR(VLOOKUP(C72,'Employee Master'!$A:$H,4,FALSE()),0)</f>
        <v>47500</v>
      </c>
      <c r="G72" s="3" t="n">
        <f aca="false">F72*0.5</f>
        <v>23750</v>
      </c>
      <c r="H72" s="3" t="n">
        <f aca="false">F72*0.2</f>
        <v>9500</v>
      </c>
      <c r="I72" s="3" t="n">
        <f aca="false">F72-G72-H72</f>
        <v>14250</v>
      </c>
      <c r="J72" s="3" t="n">
        <f aca="false">G72+H72+I72</f>
        <v>47500</v>
      </c>
      <c r="K72" s="2" t="n">
        <v>0.12</v>
      </c>
      <c r="L72" s="3" t="n">
        <f aca="false">G72*K72</f>
        <v>2850</v>
      </c>
      <c r="M72" s="2" t="n">
        <v>0.0075</v>
      </c>
      <c r="N72" s="3" t="n">
        <f aca="false">J72*M72</f>
        <v>356.25</v>
      </c>
      <c r="O72" s="3" t="n">
        <f aca="false">IFERROR(VLOOKUP(C72,'Annual Tax Summary'!$A:$O,15,FALSE()),0)</f>
        <v>0</v>
      </c>
      <c r="P72" s="3" t="n">
        <v>0</v>
      </c>
      <c r="Q72" s="3" t="n">
        <f aca="false">J72-L72-N72-O72-P72</f>
        <v>44293.75</v>
      </c>
    </row>
    <row r="73" customFormat="false" ht="15" hidden="false" customHeight="false" outlineLevel="0" collapsed="false">
      <c r="A73" s="2" t="s">
        <v>48</v>
      </c>
      <c r="B73" s="2" t="s">
        <v>60</v>
      </c>
      <c r="C73" s="2" t="s">
        <v>24</v>
      </c>
      <c r="D73" s="2" t="str">
        <f aca="false">IFERROR(VLOOKUP(C73,'Employee Master'!$A:$H,2,FALSE()),"")</f>
        <v>Anaya Sen</v>
      </c>
      <c r="E73" s="2" t="str">
        <f aca="false">IFERROR(VLOOKUP(C73,'Employee Master'!$A:$H,3,FALSE()),"")</f>
        <v>Payroll</v>
      </c>
      <c r="F73" s="3" t="n">
        <f aca="false">IFERROR(VLOOKUP(C73,'Employee Master'!$A:$H,4,FALSE()),0)</f>
        <v>47500</v>
      </c>
      <c r="G73" s="3" t="n">
        <f aca="false">F73*0.5</f>
        <v>23750</v>
      </c>
      <c r="H73" s="3" t="n">
        <f aca="false">F73*0.2</f>
        <v>9500</v>
      </c>
      <c r="I73" s="3" t="n">
        <f aca="false">F73-G73-H73</f>
        <v>14250</v>
      </c>
      <c r="J73" s="3" t="n">
        <f aca="false">G73+H73+I73</f>
        <v>47500</v>
      </c>
      <c r="K73" s="2" t="n">
        <v>0.12</v>
      </c>
      <c r="L73" s="3" t="n">
        <f aca="false">G73*K73</f>
        <v>2850</v>
      </c>
      <c r="M73" s="2" t="n">
        <v>0.0075</v>
      </c>
      <c r="N73" s="3" t="n">
        <f aca="false">J73*M73</f>
        <v>356.25</v>
      </c>
      <c r="O73" s="3" t="n">
        <f aca="false">IFERROR(VLOOKUP(C73,'Annual Tax Summary'!$A:$O,15,FALSE()),0)</f>
        <v>0</v>
      </c>
      <c r="P73" s="3" t="n">
        <v>0</v>
      </c>
      <c r="Q73" s="3" t="n">
        <f aca="false">J73-L73-N73-O73-P73</f>
        <v>44293.75</v>
      </c>
    </row>
    <row r="74" customFormat="false" ht="15" hidden="false" customHeight="false" outlineLevel="0" collapsed="false">
      <c r="A74" s="2" t="s">
        <v>48</v>
      </c>
      <c r="B74" s="2" t="s">
        <v>49</v>
      </c>
      <c r="C74" s="2" t="s">
        <v>26</v>
      </c>
      <c r="D74" s="2" t="str">
        <f aca="false">IFERROR(VLOOKUP(C74,'Employee Master'!$A:$H,2,FALSE()),"")</f>
        <v>Dev Patel</v>
      </c>
      <c r="E74" s="2" t="str">
        <f aca="false">IFERROR(VLOOKUP(C74,'Employee Master'!$A:$H,3,FALSE()),"")</f>
        <v>Admin</v>
      </c>
      <c r="F74" s="3" t="n">
        <f aca="false">IFERROR(VLOOKUP(C74,'Employee Master'!$A:$H,4,FALSE()),0)</f>
        <v>36000</v>
      </c>
      <c r="G74" s="3" t="n">
        <f aca="false">F74*0.5</f>
        <v>18000</v>
      </c>
      <c r="H74" s="3" t="n">
        <f aca="false">F74*0.2</f>
        <v>7200</v>
      </c>
      <c r="I74" s="3" t="n">
        <f aca="false">F74-G74-H74</f>
        <v>10800</v>
      </c>
      <c r="J74" s="3" t="n">
        <f aca="false">G74+H74+I74</f>
        <v>36000</v>
      </c>
      <c r="K74" s="2" t="n">
        <v>0.12</v>
      </c>
      <c r="L74" s="3" t="n">
        <f aca="false">G74*K74</f>
        <v>2160</v>
      </c>
      <c r="M74" s="2" t="n">
        <v>0.0075</v>
      </c>
      <c r="N74" s="3" t="n">
        <f aca="false">J74*M74</f>
        <v>270</v>
      </c>
      <c r="O74" s="3" t="n">
        <f aca="false">IFERROR(VLOOKUP(C74,'Annual Tax Summary'!$A:$O,15,FALSE()),0)</f>
        <v>0</v>
      </c>
      <c r="P74" s="3" t="n">
        <v>0</v>
      </c>
      <c r="Q74" s="3" t="n">
        <f aca="false">J74-L74-N74-O74-P74</f>
        <v>33570</v>
      </c>
    </row>
    <row r="75" customFormat="false" ht="15" hidden="false" customHeight="false" outlineLevel="0" collapsed="false">
      <c r="A75" s="2" t="s">
        <v>48</v>
      </c>
      <c r="B75" s="2" t="s">
        <v>50</v>
      </c>
      <c r="C75" s="2" t="s">
        <v>26</v>
      </c>
      <c r="D75" s="2" t="str">
        <f aca="false">IFERROR(VLOOKUP(C75,'Employee Master'!$A:$H,2,FALSE()),"")</f>
        <v>Dev Patel</v>
      </c>
      <c r="E75" s="2" t="str">
        <f aca="false">IFERROR(VLOOKUP(C75,'Employee Master'!$A:$H,3,FALSE()),"")</f>
        <v>Admin</v>
      </c>
      <c r="F75" s="3" t="n">
        <f aca="false">IFERROR(VLOOKUP(C75,'Employee Master'!$A:$H,4,FALSE()),0)</f>
        <v>36000</v>
      </c>
      <c r="G75" s="3" t="n">
        <f aca="false">F75*0.5</f>
        <v>18000</v>
      </c>
      <c r="H75" s="3" t="n">
        <f aca="false">F75*0.2</f>
        <v>7200</v>
      </c>
      <c r="I75" s="3" t="n">
        <f aca="false">F75-G75-H75</f>
        <v>10800</v>
      </c>
      <c r="J75" s="3" t="n">
        <f aca="false">G75+H75+I75</f>
        <v>36000</v>
      </c>
      <c r="K75" s="2" t="n">
        <v>0.12</v>
      </c>
      <c r="L75" s="3" t="n">
        <f aca="false">G75*K75</f>
        <v>2160</v>
      </c>
      <c r="M75" s="2" t="n">
        <v>0.0075</v>
      </c>
      <c r="N75" s="3" t="n">
        <f aca="false">J75*M75</f>
        <v>270</v>
      </c>
      <c r="O75" s="3" t="n">
        <f aca="false">IFERROR(VLOOKUP(C75,'Annual Tax Summary'!$A:$O,15,FALSE()),0)</f>
        <v>0</v>
      </c>
      <c r="P75" s="3" t="n">
        <v>0</v>
      </c>
      <c r="Q75" s="3" t="n">
        <f aca="false">J75-L75-N75-O75-P75</f>
        <v>33570</v>
      </c>
    </row>
    <row r="76" customFormat="false" ht="15" hidden="false" customHeight="false" outlineLevel="0" collapsed="false">
      <c r="A76" s="2" t="s">
        <v>48</v>
      </c>
      <c r="B76" s="2" t="s">
        <v>51</v>
      </c>
      <c r="C76" s="2" t="s">
        <v>26</v>
      </c>
      <c r="D76" s="2" t="str">
        <f aca="false">IFERROR(VLOOKUP(C76,'Employee Master'!$A:$H,2,FALSE()),"")</f>
        <v>Dev Patel</v>
      </c>
      <c r="E76" s="2" t="str">
        <f aca="false">IFERROR(VLOOKUP(C76,'Employee Master'!$A:$H,3,FALSE()),"")</f>
        <v>Admin</v>
      </c>
      <c r="F76" s="3" t="n">
        <f aca="false">IFERROR(VLOOKUP(C76,'Employee Master'!$A:$H,4,FALSE()),0)</f>
        <v>36000</v>
      </c>
      <c r="G76" s="3" t="n">
        <f aca="false">F76*0.5</f>
        <v>18000</v>
      </c>
      <c r="H76" s="3" t="n">
        <f aca="false">F76*0.2</f>
        <v>7200</v>
      </c>
      <c r="I76" s="3" t="n">
        <f aca="false">F76-G76-H76</f>
        <v>10800</v>
      </c>
      <c r="J76" s="3" t="n">
        <f aca="false">G76+H76+I76</f>
        <v>36000</v>
      </c>
      <c r="K76" s="2" t="n">
        <v>0.12</v>
      </c>
      <c r="L76" s="3" t="n">
        <f aca="false">G76*K76</f>
        <v>2160</v>
      </c>
      <c r="M76" s="2" t="n">
        <v>0.0075</v>
      </c>
      <c r="N76" s="3" t="n">
        <f aca="false">J76*M76</f>
        <v>270</v>
      </c>
      <c r="O76" s="3" t="n">
        <f aca="false">IFERROR(VLOOKUP(C76,'Annual Tax Summary'!$A:$O,15,FALSE()),0)</f>
        <v>0</v>
      </c>
      <c r="P76" s="3" t="n">
        <v>0</v>
      </c>
      <c r="Q76" s="3" t="n">
        <f aca="false">J76-L76-N76-O76-P76</f>
        <v>33570</v>
      </c>
    </row>
    <row r="77" customFormat="false" ht="15" hidden="false" customHeight="false" outlineLevel="0" collapsed="false">
      <c r="A77" s="2" t="s">
        <v>48</v>
      </c>
      <c r="B77" s="2" t="s">
        <v>52</v>
      </c>
      <c r="C77" s="2" t="s">
        <v>26</v>
      </c>
      <c r="D77" s="2" t="str">
        <f aca="false">IFERROR(VLOOKUP(C77,'Employee Master'!$A:$H,2,FALSE()),"")</f>
        <v>Dev Patel</v>
      </c>
      <c r="E77" s="2" t="str">
        <f aca="false">IFERROR(VLOOKUP(C77,'Employee Master'!$A:$H,3,FALSE()),"")</f>
        <v>Admin</v>
      </c>
      <c r="F77" s="3" t="n">
        <f aca="false">IFERROR(VLOOKUP(C77,'Employee Master'!$A:$H,4,FALSE()),0)</f>
        <v>36000</v>
      </c>
      <c r="G77" s="3" t="n">
        <f aca="false">F77*0.5</f>
        <v>18000</v>
      </c>
      <c r="H77" s="3" t="n">
        <f aca="false">F77*0.2</f>
        <v>7200</v>
      </c>
      <c r="I77" s="3" t="n">
        <f aca="false">F77-G77-H77</f>
        <v>10800</v>
      </c>
      <c r="J77" s="3" t="n">
        <f aca="false">G77+H77+I77</f>
        <v>36000</v>
      </c>
      <c r="K77" s="2" t="n">
        <v>0.12</v>
      </c>
      <c r="L77" s="3" t="n">
        <f aca="false">G77*K77</f>
        <v>2160</v>
      </c>
      <c r="M77" s="2" t="n">
        <v>0.0075</v>
      </c>
      <c r="N77" s="3" t="n">
        <f aca="false">J77*M77</f>
        <v>270</v>
      </c>
      <c r="O77" s="3" t="n">
        <f aca="false">IFERROR(VLOOKUP(C77,'Annual Tax Summary'!$A:$O,15,FALSE()),0)</f>
        <v>0</v>
      </c>
      <c r="P77" s="3" t="n">
        <v>0</v>
      </c>
      <c r="Q77" s="3" t="n">
        <f aca="false">J77-L77-N77-O77-P77</f>
        <v>33570</v>
      </c>
    </row>
    <row r="78" customFormat="false" ht="15" hidden="false" customHeight="false" outlineLevel="0" collapsed="false">
      <c r="A78" s="2" t="s">
        <v>48</v>
      </c>
      <c r="B78" s="2" t="s">
        <v>53</v>
      </c>
      <c r="C78" s="2" t="s">
        <v>26</v>
      </c>
      <c r="D78" s="2" t="str">
        <f aca="false">IFERROR(VLOOKUP(C78,'Employee Master'!$A:$H,2,FALSE()),"")</f>
        <v>Dev Patel</v>
      </c>
      <c r="E78" s="2" t="str">
        <f aca="false">IFERROR(VLOOKUP(C78,'Employee Master'!$A:$H,3,FALSE()),"")</f>
        <v>Admin</v>
      </c>
      <c r="F78" s="3" t="n">
        <f aca="false">IFERROR(VLOOKUP(C78,'Employee Master'!$A:$H,4,FALSE()),0)</f>
        <v>36000</v>
      </c>
      <c r="G78" s="3" t="n">
        <f aca="false">F78*0.5</f>
        <v>18000</v>
      </c>
      <c r="H78" s="3" t="n">
        <f aca="false">F78*0.2</f>
        <v>7200</v>
      </c>
      <c r="I78" s="3" t="n">
        <f aca="false">F78-G78-H78</f>
        <v>10800</v>
      </c>
      <c r="J78" s="3" t="n">
        <f aca="false">G78+H78+I78</f>
        <v>36000</v>
      </c>
      <c r="K78" s="2" t="n">
        <v>0.12</v>
      </c>
      <c r="L78" s="3" t="n">
        <f aca="false">G78*K78</f>
        <v>2160</v>
      </c>
      <c r="M78" s="2" t="n">
        <v>0.0075</v>
      </c>
      <c r="N78" s="3" t="n">
        <f aca="false">J78*M78</f>
        <v>270</v>
      </c>
      <c r="O78" s="3" t="n">
        <f aca="false">IFERROR(VLOOKUP(C78,'Annual Tax Summary'!$A:$O,15,FALSE()),0)</f>
        <v>0</v>
      </c>
      <c r="P78" s="3" t="n">
        <v>0</v>
      </c>
      <c r="Q78" s="3" t="n">
        <f aca="false">J78-L78-N78-O78-P78</f>
        <v>33570</v>
      </c>
    </row>
    <row r="79" customFormat="false" ht="15" hidden="false" customHeight="false" outlineLevel="0" collapsed="false">
      <c r="A79" s="2" t="s">
        <v>48</v>
      </c>
      <c r="B79" s="2" t="s">
        <v>54</v>
      </c>
      <c r="C79" s="2" t="s">
        <v>26</v>
      </c>
      <c r="D79" s="2" t="str">
        <f aca="false">IFERROR(VLOOKUP(C79,'Employee Master'!$A:$H,2,FALSE()),"")</f>
        <v>Dev Patel</v>
      </c>
      <c r="E79" s="2" t="str">
        <f aca="false">IFERROR(VLOOKUP(C79,'Employee Master'!$A:$H,3,FALSE()),"")</f>
        <v>Admin</v>
      </c>
      <c r="F79" s="3" t="n">
        <f aca="false">IFERROR(VLOOKUP(C79,'Employee Master'!$A:$H,4,FALSE()),0)</f>
        <v>36000</v>
      </c>
      <c r="G79" s="3" t="n">
        <f aca="false">F79*0.5</f>
        <v>18000</v>
      </c>
      <c r="H79" s="3" t="n">
        <f aca="false">F79*0.2</f>
        <v>7200</v>
      </c>
      <c r="I79" s="3" t="n">
        <f aca="false">F79-G79-H79</f>
        <v>10800</v>
      </c>
      <c r="J79" s="3" t="n">
        <f aca="false">G79+H79+I79</f>
        <v>36000</v>
      </c>
      <c r="K79" s="2" t="n">
        <v>0.12</v>
      </c>
      <c r="L79" s="3" t="n">
        <f aca="false">G79*K79</f>
        <v>2160</v>
      </c>
      <c r="M79" s="2" t="n">
        <v>0.0075</v>
      </c>
      <c r="N79" s="3" t="n">
        <f aca="false">J79*M79</f>
        <v>270</v>
      </c>
      <c r="O79" s="3" t="n">
        <f aca="false">IFERROR(VLOOKUP(C79,'Annual Tax Summary'!$A:$O,15,FALSE()),0)</f>
        <v>0</v>
      </c>
      <c r="P79" s="3" t="n">
        <v>0</v>
      </c>
      <c r="Q79" s="3" t="n">
        <f aca="false">J79-L79-N79-O79-P79</f>
        <v>33570</v>
      </c>
    </row>
    <row r="80" customFormat="false" ht="15" hidden="false" customHeight="false" outlineLevel="0" collapsed="false">
      <c r="A80" s="2" t="s">
        <v>48</v>
      </c>
      <c r="B80" s="2" t="s">
        <v>55</v>
      </c>
      <c r="C80" s="2" t="s">
        <v>26</v>
      </c>
      <c r="D80" s="2" t="str">
        <f aca="false">IFERROR(VLOOKUP(C80,'Employee Master'!$A:$H,2,FALSE()),"")</f>
        <v>Dev Patel</v>
      </c>
      <c r="E80" s="2" t="str">
        <f aca="false">IFERROR(VLOOKUP(C80,'Employee Master'!$A:$H,3,FALSE()),"")</f>
        <v>Admin</v>
      </c>
      <c r="F80" s="3" t="n">
        <f aca="false">IFERROR(VLOOKUP(C80,'Employee Master'!$A:$H,4,FALSE()),0)</f>
        <v>36000</v>
      </c>
      <c r="G80" s="3" t="n">
        <f aca="false">F80*0.5</f>
        <v>18000</v>
      </c>
      <c r="H80" s="3" t="n">
        <f aca="false">F80*0.2</f>
        <v>7200</v>
      </c>
      <c r="I80" s="3" t="n">
        <f aca="false">F80-G80-H80</f>
        <v>10800</v>
      </c>
      <c r="J80" s="3" t="n">
        <f aca="false">G80+H80+I80</f>
        <v>36000</v>
      </c>
      <c r="K80" s="2" t="n">
        <v>0.12</v>
      </c>
      <c r="L80" s="3" t="n">
        <f aca="false">G80*K80</f>
        <v>2160</v>
      </c>
      <c r="M80" s="2" t="n">
        <v>0.0075</v>
      </c>
      <c r="N80" s="3" t="n">
        <f aca="false">J80*M80</f>
        <v>270</v>
      </c>
      <c r="O80" s="3" t="n">
        <f aca="false">IFERROR(VLOOKUP(C80,'Annual Tax Summary'!$A:$O,15,FALSE()),0)</f>
        <v>0</v>
      </c>
      <c r="P80" s="3" t="n">
        <v>0</v>
      </c>
      <c r="Q80" s="3" t="n">
        <f aca="false">J80-L80-N80-O80-P80</f>
        <v>33570</v>
      </c>
    </row>
    <row r="81" customFormat="false" ht="15" hidden="false" customHeight="false" outlineLevel="0" collapsed="false">
      <c r="A81" s="2" t="s">
        <v>48</v>
      </c>
      <c r="B81" s="2" t="s">
        <v>56</v>
      </c>
      <c r="C81" s="2" t="s">
        <v>26</v>
      </c>
      <c r="D81" s="2" t="str">
        <f aca="false">IFERROR(VLOOKUP(C81,'Employee Master'!$A:$H,2,FALSE()),"")</f>
        <v>Dev Patel</v>
      </c>
      <c r="E81" s="2" t="str">
        <f aca="false">IFERROR(VLOOKUP(C81,'Employee Master'!$A:$H,3,FALSE()),"")</f>
        <v>Admin</v>
      </c>
      <c r="F81" s="3" t="n">
        <f aca="false">IFERROR(VLOOKUP(C81,'Employee Master'!$A:$H,4,FALSE()),0)</f>
        <v>36000</v>
      </c>
      <c r="G81" s="3" t="n">
        <f aca="false">F81*0.5</f>
        <v>18000</v>
      </c>
      <c r="H81" s="3" t="n">
        <f aca="false">F81*0.2</f>
        <v>7200</v>
      </c>
      <c r="I81" s="3" t="n">
        <f aca="false">F81-G81-H81</f>
        <v>10800</v>
      </c>
      <c r="J81" s="3" t="n">
        <f aca="false">G81+H81+I81</f>
        <v>36000</v>
      </c>
      <c r="K81" s="2" t="n">
        <v>0.12</v>
      </c>
      <c r="L81" s="3" t="n">
        <f aca="false">G81*K81</f>
        <v>2160</v>
      </c>
      <c r="M81" s="2" t="n">
        <v>0.0075</v>
      </c>
      <c r="N81" s="3" t="n">
        <f aca="false">J81*M81</f>
        <v>270</v>
      </c>
      <c r="O81" s="3" t="n">
        <f aca="false">IFERROR(VLOOKUP(C81,'Annual Tax Summary'!$A:$O,15,FALSE()),0)</f>
        <v>0</v>
      </c>
      <c r="P81" s="3" t="n">
        <v>0</v>
      </c>
      <c r="Q81" s="3" t="n">
        <f aca="false">J81-L81-N81-O81-P81</f>
        <v>33570</v>
      </c>
    </row>
    <row r="82" customFormat="false" ht="15" hidden="false" customHeight="false" outlineLevel="0" collapsed="false">
      <c r="A82" s="2" t="s">
        <v>48</v>
      </c>
      <c r="B82" s="2" t="s">
        <v>57</v>
      </c>
      <c r="C82" s="2" t="s">
        <v>26</v>
      </c>
      <c r="D82" s="2" t="str">
        <f aca="false">IFERROR(VLOOKUP(C82,'Employee Master'!$A:$H,2,FALSE()),"")</f>
        <v>Dev Patel</v>
      </c>
      <c r="E82" s="2" t="str">
        <f aca="false">IFERROR(VLOOKUP(C82,'Employee Master'!$A:$H,3,FALSE()),"")</f>
        <v>Admin</v>
      </c>
      <c r="F82" s="3" t="n">
        <f aca="false">IFERROR(VLOOKUP(C82,'Employee Master'!$A:$H,4,FALSE()),0)</f>
        <v>36000</v>
      </c>
      <c r="G82" s="3" t="n">
        <f aca="false">F82*0.5</f>
        <v>18000</v>
      </c>
      <c r="H82" s="3" t="n">
        <f aca="false">F82*0.2</f>
        <v>7200</v>
      </c>
      <c r="I82" s="3" t="n">
        <f aca="false">F82-G82-H82</f>
        <v>10800</v>
      </c>
      <c r="J82" s="3" t="n">
        <f aca="false">G82+H82+I82</f>
        <v>36000</v>
      </c>
      <c r="K82" s="2" t="n">
        <v>0.12</v>
      </c>
      <c r="L82" s="3" t="n">
        <f aca="false">G82*K82</f>
        <v>2160</v>
      </c>
      <c r="M82" s="2" t="n">
        <v>0.0075</v>
      </c>
      <c r="N82" s="3" t="n">
        <f aca="false">J82*M82</f>
        <v>270</v>
      </c>
      <c r="O82" s="3" t="n">
        <f aca="false">IFERROR(VLOOKUP(C82,'Annual Tax Summary'!$A:$O,15,FALSE()),0)</f>
        <v>0</v>
      </c>
      <c r="P82" s="3" t="n">
        <v>0</v>
      </c>
      <c r="Q82" s="3" t="n">
        <f aca="false">J82-L82-N82-O82-P82</f>
        <v>33570</v>
      </c>
    </row>
    <row r="83" customFormat="false" ht="15" hidden="false" customHeight="false" outlineLevel="0" collapsed="false">
      <c r="A83" s="2" t="s">
        <v>48</v>
      </c>
      <c r="B83" s="2" t="s">
        <v>58</v>
      </c>
      <c r="C83" s="2" t="s">
        <v>26</v>
      </c>
      <c r="D83" s="2" t="str">
        <f aca="false">IFERROR(VLOOKUP(C83,'Employee Master'!$A:$H,2,FALSE()),"")</f>
        <v>Dev Patel</v>
      </c>
      <c r="E83" s="2" t="str">
        <f aca="false">IFERROR(VLOOKUP(C83,'Employee Master'!$A:$H,3,FALSE()),"")</f>
        <v>Admin</v>
      </c>
      <c r="F83" s="3" t="n">
        <f aca="false">IFERROR(VLOOKUP(C83,'Employee Master'!$A:$H,4,FALSE()),0)</f>
        <v>36000</v>
      </c>
      <c r="G83" s="3" t="n">
        <f aca="false">F83*0.5</f>
        <v>18000</v>
      </c>
      <c r="H83" s="3" t="n">
        <f aca="false">F83*0.2</f>
        <v>7200</v>
      </c>
      <c r="I83" s="3" t="n">
        <f aca="false">F83-G83-H83</f>
        <v>10800</v>
      </c>
      <c r="J83" s="3" t="n">
        <f aca="false">G83+H83+I83</f>
        <v>36000</v>
      </c>
      <c r="K83" s="2" t="n">
        <v>0.12</v>
      </c>
      <c r="L83" s="3" t="n">
        <f aca="false">G83*K83</f>
        <v>2160</v>
      </c>
      <c r="M83" s="2" t="n">
        <v>0.0075</v>
      </c>
      <c r="N83" s="3" t="n">
        <f aca="false">J83*M83</f>
        <v>270</v>
      </c>
      <c r="O83" s="3" t="n">
        <f aca="false">IFERROR(VLOOKUP(C83,'Annual Tax Summary'!$A:$O,15,FALSE()),0)</f>
        <v>0</v>
      </c>
      <c r="P83" s="3" t="n">
        <v>0</v>
      </c>
      <c r="Q83" s="3" t="n">
        <f aca="false">J83-L83-N83-O83-P83</f>
        <v>33570</v>
      </c>
    </row>
    <row r="84" customFormat="false" ht="15" hidden="false" customHeight="false" outlineLevel="0" collapsed="false">
      <c r="A84" s="2" t="s">
        <v>48</v>
      </c>
      <c r="B84" s="2" t="s">
        <v>59</v>
      </c>
      <c r="C84" s="2" t="s">
        <v>26</v>
      </c>
      <c r="D84" s="2" t="str">
        <f aca="false">IFERROR(VLOOKUP(C84,'Employee Master'!$A:$H,2,FALSE()),"")</f>
        <v>Dev Patel</v>
      </c>
      <c r="E84" s="2" t="str">
        <f aca="false">IFERROR(VLOOKUP(C84,'Employee Master'!$A:$H,3,FALSE()),"")</f>
        <v>Admin</v>
      </c>
      <c r="F84" s="3" t="n">
        <f aca="false">IFERROR(VLOOKUP(C84,'Employee Master'!$A:$H,4,FALSE()),0)</f>
        <v>36000</v>
      </c>
      <c r="G84" s="3" t="n">
        <f aca="false">F84*0.5</f>
        <v>18000</v>
      </c>
      <c r="H84" s="3" t="n">
        <f aca="false">F84*0.2</f>
        <v>7200</v>
      </c>
      <c r="I84" s="3" t="n">
        <f aca="false">F84-G84-H84</f>
        <v>10800</v>
      </c>
      <c r="J84" s="3" t="n">
        <f aca="false">G84+H84+I84</f>
        <v>36000</v>
      </c>
      <c r="K84" s="2" t="n">
        <v>0.12</v>
      </c>
      <c r="L84" s="3" t="n">
        <f aca="false">G84*K84</f>
        <v>2160</v>
      </c>
      <c r="M84" s="2" t="n">
        <v>0.0075</v>
      </c>
      <c r="N84" s="3" t="n">
        <f aca="false">J84*M84</f>
        <v>270</v>
      </c>
      <c r="O84" s="3" t="n">
        <f aca="false">IFERROR(VLOOKUP(C84,'Annual Tax Summary'!$A:$O,15,FALSE()),0)</f>
        <v>0</v>
      </c>
      <c r="P84" s="3" t="n">
        <v>0</v>
      </c>
      <c r="Q84" s="3" t="n">
        <f aca="false">J84-L84-N84-O84-P84</f>
        <v>33570</v>
      </c>
    </row>
    <row r="85" customFormat="false" ht="15" hidden="false" customHeight="false" outlineLevel="0" collapsed="false">
      <c r="A85" s="2" t="s">
        <v>48</v>
      </c>
      <c r="B85" s="2" t="s">
        <v>60</v>
      </c>
      <c r="C85" s="2" t="s">
        <v>26</v>
      </c>
      <c r="D85" s="2" t="str">
        <f aca="false">IFERROR(VLOOKUP(C85,'Employee Master'!$A:$H,2,FALSE()),"")</f>
        <v>Dev Patel</v>
      </c>
      <c r="E85" s="2" t="str">
        <f aca="false">IFERROR(VLOOKUP(C85,'Employee Master'!$A:$H,3,FALSE()),"")</f>
        <v>Admin</v>
      </c>
      <c r="F85" s="3" t="n">
        <f aca="false">IFERROR(VLOOKUP(C85,'Employee Master'!$A:$H,4,FALSE()),0)</f>
        <v>36000</v>
      </c>
      <c r="G85" s="3" t="n">
        <f aca="false">F85*0.5</f>
        <v>18000</v>
      </c>
      <c r="H85" s="3" t="n">
        <f aca="false">F85*0.2</f>
        <v>7200</v>
      </c>
      <c r="I85" s="3" t="n">
        <f aca="false">F85-G85-H85</f>
        <v>10800</v>
      </c>
      <c r="J85" s="3" t="n">
        <f aca="false">G85+H85+I85</f>
        <v>36000</v>
      </c>
      <c r="K85" s="2" t="n">
        <v>0.12</v>
      </c>
      <c r="L85" s="3" t="n">
        <f aca="false">G85*K85</f>
        <v>2160</v>
      </c>
      <c r="M85" s="2" t="n">
        <v>0.0075</v>
      </c>
      <c r="N85" s="3" t="n">
        <f aca="false">J85*M85</f>
        <v>270</v>
      </c>
      <c r="O85" s="3" t="n">
        <f aca="false">IFERROR(VLOOKUP(C85,'Annual Tax Summary'!$A:$O,15,FALSE()),0)</f>
        <v>0</v>
      </c>
      <c r="P85" s="3" t="n">
        <v>0</v>
      </c>
      <c r="Q85" s="3" t="n">
        <f aca="false">J85-L85-N85-O85-P85</f>
        <v>33570</v>
      </c>
    </row>
    <row r="86" customFormat="false" ht="15" hidden="false" customHeight="false" outlineLevel="0" collapsed="false">
      <c r="A86" s="2" t="s">
        <v>48</v>
      </c>
      <c r="B86" s="2" t="s">
        <v>49</v>
      </c>
      <c r="C86" s="2" t="s">
        <v>28</v>
      </c>
      <c r="D86" s="2" t="str">
        <f aca="false">IFERROR(VLOOKUP(C86,'Employee Master'!$A:$H,2,FALSE()),"")</f>
        <v>Tara Nair</v>
      </c>
      <c r="E86" s="2" t="str">
        <f aca="false">IFERROR(VLOOKUP(C86,'Employee Master'!$A:$H,3,FALSE()),"")</f>
        <v>Finance</v>
      </c>
      <c r="F86" s="3" t="n">
        <f aca="false">IFERROR(VLOOKUP(C86,'Employee Master'!$A:$H,4,FALSE()),0)</f>
        <v>53500</v>
      </c>
      <c r="G86" s="3" t="n">
        <f aca="false">F86*0.5</f>
        <v>26750</v>
      </c>
      <c r="H86" s="3" t="n">
        <f aca="false">F86*0.2</f>
        <v>10700</v>
      </c>
      <c r="I86" s="3" t="n">
        <f aca="false">F86-G86-H86</f>
        <v>16050</v>
      </c>
      <c r="J86" s="3" t="n">
        <f aca="false">G86+H86+I86</f>
        <v>53500</v>
      </c>
      <c r="K86" s="2" t="n">
        <v>0.12</v>
      </c>
      <c r="L86" s="3" t="n">
        <f aca="false">G86*K86</f>
        <v>3210</v>
      </c>
      <c r="M86" s="2" t="n">
        <v>0.0075</v>
      </c>
      <c r="N86" s="3" t="n">
        <f aca="false">J86*M86</f>
        <v>401.25</v>
      </c>
      <c r="O86" s="3" t="n">
        <f aca="false">IFERROR(VLOOKUP(C86,'Annual Tax Summary'!$A:$O,15,FALSE()),0)</f>
        <v>0</v>
      </c>
      <c r="P86" s="3" t="n">
        <v>0</v>
      </c>
      <c r="Q86" s="3" t="n">
        <f aca="false">J86-L86-N86-O86-P86</f>
        <v>49888.75</v>
      </c>
    </row>
    <row r="87" customFormat="false" ht="15" hidden="false" customHeight="false" outlineLevel="0" collapsed="false">
      <c r="A87" s="2" t="s">
        <v>48</v>
      </c>
      <c r="B87" s="2" t="s">
        <v>50</v>
      </c>
      <c r="C87" s="2" t="s">
        <v>28</v>
      </c>
      <c r="D87" s="2" t="str">
        <f aca="false">IFERROR(VLOOKUP(C87,'Employee Master'!$A:$H,2,FALSE()),"")</f>
        <v>Tara Nair</v>
      </c>
      <c r="E87" s="2" t="str">
        <f aca="false">IFERROR(VLOOKUP(C87,'Employee Master'!$A:$H,3,FALSE()),"")</f>
        <v>Finance</v>
      </c>
      <c r="F87" s="3" t="n">
        <f aca="false">IFERROR(VLOOKUP(C87,'Employee Master'!$A:$H,4,FALSE()),0)</f>
        <v>53500</v>
      </c>
      <c r="G87" s="3" t="n">
        <f aca="false">F87*0.5</f>
        <v>26750</v>
      </c>
      <c r="H87" s="3" t="n">
        <f aca="false">F87*0.2</f>
        <v>10700</v>
      </c>
      <c r="I87" s="3" t="n">
        <f aca="false">F87-G87-H87</f>
        <v>16050</v>
      </c>
      <c r="J87" s="3" t="n">
        <f aca="false">G87+H87+I87</f>
        <v>53500</v>
      </c>
      <c r="K87" s="2" t="n">
        <v>0.12</v>
      </c>
      <c r="L87" s="3" t="n">
        <f aca="false">G87*K87</f>
        <v>3210</v>
      </c>
      <c r="M87" s="2" t="n">
        <v>0.0075</v>
      </c>
      <c r="N87" s="3" t="n">
        <f aca="false">J87*M87</f>
        <v>401.25</v>
      </c>
      <c r="O87" s="3" t="n">
        <f aca="false">IFERROR(VLOOKUP(C87,'Annual Tax Summary'!$A:$O,15,FALSE()),0)</f>
        <v>0</v>
      </c>
      <c r="P87" s="3" t="n">
        <v>0</v>
      </c>
      <c r="Q87" s="3" t="n">
        <f aca="false">J87-L87-N87-O87-P87</f>
        <v>49888.75</v>
      </c>
    </row>
    <row r="88" customFormat="false" ht="15" hidden="false" customHeight="false" outlineLevel="0" collapsed="false">
      <c r="A88" s="2" t="s">
        <v>48</v>
      </c>
      <c r="B88" s="2" t="s">
        <v>51</v>
      </c>
      <c r="C88" s="2" t="s">
        <v>28</v>
      </c>
      <c r="D88" s="2" t="str">
        <f aca="false">IFERROR(VLOOKUP(C88,'Employee Master'!$A:$H,2,FALSE()),"")</f>
        <v>Tara Nair</v>
      </c>
      <c r="E88" s="2" t="str">
        <f aca="false">IFERROR(VLOOKUP(C88,'Employee Master'!$A:$H,3,FALSE()),"")</f>
        <v>Finance</v>
      </c>
      <c r="F88" s="3" t="n">
        <f aca="false">IFERROR(VLOOKUP(C88,'Employee Master'!$A:$H,4,FALSE()),0)</f>
        <v>53500</v>
      </c>
      <c r="G88" s="3" t="n">
        <f aca="false">F88*0.5</f>
        <v>26750</v>
      </c>
      <c r="H88" s="3" t="n">
        <f aca="false">F88*0.2</f>
        <v>10700</v>
      </c>
      <c r="I88" s="3" t="n">
        <f aca="false">F88-G88-H88</f>
        <v>16050</v>
      </c>
      <c r="J88" s="3" t="n">
        <f aca="false">G88+H88+I88</f>
        <v>53500</v>
      </c>
      <c r="K88" s="2" t="n">
        <v>0.12</v>
      </c>
      <c r="L88" s="3" t="n">
        <f aca="false">G88*K88</f>
        <v>3210</v>
      </c>
      <c r="M88" s="2" t="n">
        <v>0.0075</v>
      </c>
      <c r="N88" s="3" t="n">
        <f aca="false">J88*M88</f>
        <v>401.25</v>
      </c>
      <c r="O88" s="3" t="n">
        <f aca="false">IFERROR(VLOOKUP(C88,'Annual Tax Summary'!$A:$O,15,FALSE()),0)</f>
        <v>0</v>
      </c>
      <c r="P88" s="3" t="n">
        <v>0</v>
      </c>
      <c r="Q88" s="3" t="n">
        <f aca="false">J88-L88-N88-O88-P88</f>
        <v>49888.75</v>
      </c>
    </row>
    <row r="89" customFormat="false" ht="15" hidden="false" customHeight="false" outlineLevel="0" collapsed="false">
      <c r="A89" s="2" t="s">
        <v>48</v>
      </c>
      <c r="B89" s="2" t="s">
        <v>52</v>
      </c>
      <c r="C89" s="2" t="s">
        <v>28</v>
      </c>
      <c r="D89" s="2" t="str">
        <f aca="false">IFERROR(VLOOKUP(C89,'Employee Master'!$A:$H,2,FALSE()),"")</f>
        <v>Tara Nair</v>
      </c>
      <c r="E89" s="2" t="str">
        <f aca="false">IFERROR(VLOOKUP(C89,'Employee Master'!$A:$H,3,FALSE()),"")</f>
        <v>Finance</v>
      </c>
      <c r="F89" s="3" t="n">
        <f aca="false">IFERROR(VLOOKUP(C89,'Employee Master'!$A:$H,4,FALSE()),0)</f>
        <v>53500</v>
      </c>
      <c r="G89" s="3" t="n">
        <f aca="false">F89*0.5</f>
        <v>26750</v>
      </c>
      <c r="H89" s="3" t="n">
        <f aca="false">F89*0.2</f>
        <v>10700</v>
      </c>
      <c r="I89" s="3" t="n">
        <f aca="false">F89-G89-H89</f>
        <v>16050</v>
      </c>
      <c r="J89" s="3" t="n">
        <f aca="false">G89+H89+I89</f>
        <v>53500</v>
      </c>
      <c r="K89" s="2" t="n">
        <v>0.12</v>
      </c>
      <c r="L89" s="3" t="n">
        <f aca="false">G89*K89</f>
        <v>3210</v>
      </c>
      <c r="M89" s="2" t="n">
        <v>0.0075</v>
      </c>
      <c r="N89" s="3" t="n">
        <f aca="false">J89*M89</f>
        <v>401.25</v>
      </c>
      <c r="O89" s="3" t="n">
        <f aca="false">IFERROR(VLOOKUP(C89,'Annual Tax Summary'!$A:$O,15,FALSE()),0)</f>
        <v>0</v>
      </c>
      <c r="P89" s="3" t="n">
        <v>0</v>
      </c>
      <c r="Q89" s="3" t="n">
        <f aca="false">J89-L89-N89-O89-P89</f>
        <v>49888.75</v>
      </c>
    </row>
    <row r="90" customFormat="false" ht="15" hidden="false" customHeight="false" outlineLevel="0" collapsed="false">
      <c r="A90" s="2" t="s">
        <v>48</v>
      </c>
      <c r="B90" s="2" t="s">
        <v>53</v>
      </c>
      <c r="C90" s="2" t="s">
        <v>28</v>
      </c>
      <c r="D90" s="2" t="str">
        <f aca="false">IFERROR(VLOOKUP(C90,'Employee Master'!$A:$H,2,FALSE()),"")</f>
        <v>Tara Nair</v>
      </c>
      <c r="E90" s="2" t="str">
        <f aca="false">IFERROR(VLOOKUP(C90,'Employee Master'!$A:$H,3,FALSE()),"")</f>
        <v>Finance</v>
      </c>
      <c r="F90" s="3" t="n">
        <f aca="false">IFERROR(VLOOKUP(C90,'Employee Master'!$A:$H,4,FALSE()),0)</f>
        <v>53500</v>
      </c>
      <c r="G90" s="3" t="n">
        <f aca="false">F90*0.5</f>
        <v>26750</v>
      </c>
      <c r="H90" s="3" t="n">
        <f aca="false">F90*0.2</f>
        <v>10700</v>
      </c>
      <c r="I90" s="3" t="n">
        <f aca="false">F90-G90-H90</f>
        <v>16050</v>
      </c>
      <c r="J90" s="3" t="n">
        <f aca="false">G90+H90+I90</f>
        <v>53500</v>
      </c>
      <c r="K90" s="2" t="n">
        <v>0.12</v>
      </c>
      <c r="L90" s="3" t="n">
        <f aca="false">G90*K90</f>
        <v>3210</v>
      </c>
      <c r="M90" s="2" t="n">
        <v>0.0075</v>
      </c>
      <c r="N90" s="3" t="n">
        <f aca="false">J90*M90</f>
        <v>401.25</v>
      </c>
      <c r="O90" s="3" t="n">
        <f aca="false">IFERROR(VLOOKUP(C90,'Annual Tax Summary'!$A:$O,15,FALSE()),0)</f>
        <v>0</v>
      </c>
      <c r="P90" s="3" t="n">
        <v>0</v>
      </c>
      <c r="Q90" s="3" t="n">
        <f aca="false">J90-L90-N90-O90-P90</f>
        <v>49888.75</v>
      </c>
    </row>
    <row r="91" customFormat="false" ht="15" hidden="false" customHeight="false" outlineLevel="0" collapsed="false">
      <c r="A91" s="2" t="s">
        <v>48</v>
      </c>
      <c r="B91" s="2" t="s">
        <v>54</v>
      </c>
      <c r="C91" s="2" t="s">
        <v>28</v>
      </c>
      <c r="D91" s="2" t="str">
        <f aca="false">IFERROR(VLOOKUP(C91,'Employee Master'!$A:$H,2,FALSE()),"")</f>
        <v>Tara Nair</v>
      </c>
      <c r="E91" s="2" t="str">
        <f aca="false">IFERROR(VLOOKUP(C91,'Employee Master'!$A:$H,3,FALSE()),"")</f>
        <v>Finance</v>
      </c>
      <c r="F91" s="3" t="n">
        <f aca="false">IFERROR(VLOOKUP(C91,'Employee Master'!$A:$H,4,FALSE()),0)</f>
        <v>53500</v>
      </c>
      <c r="G91" s="3" t="n">
        <f aca="false">F91*0.5</f>
        <v>26750</v>
      </c>
      <c r="H91" s="3" t="n">
        <f aca="false">F91*0.2</f>
        <v>10700</v>
      </c>
      <c r="I91" s="3" t="n">
        <f aca="false">F91-G91-H91</f>
        <v>16050</v>
      </c>
      <c r="J91" s="3" t="n">
        <f aca="false">G91+H91+I91</f>
        <v>53500</v>
      </c>
      <c r="K91" s="2" t="n">
        <v>0.12</v>
      </c>
      <c r="L91" s="3" t="n">
        <f aca="false">G91*K91</f>
        <v>3210</v>
      </c>
      <c r="M91" s="2" t="n">
        <v>0.0075</v>
      </c>
      <c r="N91" s="3" t="n">
        <f aca="false">J91*M91</f>
        <v>401.25</v>
      </c>
      <c r="O91" s="3" t="n">
        <f aca="false">IFERROR(VLOOKUP(C91,'Annual Tax Summary'!$A:$O,15,FALSE()),0)</f>
        <v>0</v>
      </c>
      <c r="P91" s="3" t="n">
        <v>0</v>
      </c>
      <c r="Q91" s="3" t="n">
        <f aca="false">J91-L91-N91-O91-P91</f>
        <v>49888.75</v>
      </c>
    </row>
    <row r="92" customFormat="false" ht="15" hidden="false" customHeight="false" outlineLevel="0" collapsed="false">
      <c r="A92" s="2" t="s">
        <v>48</v>
      </c>
      <c r="B92" s="2" t="s">
        <v>55</v>
      </c>
      <c r="C92" s="2" t="s">
        <v>28</v>
      </c>
      <c r="D92" s="2" t="str">
        <f aca="false">IFERROR(VLOOKUP(C92,'Employee Master'!$A:$H,2,FALSE()),"")</f>
        <v>Tara Nair</v>
      </c>
      <c r="E92" s="2" t="str">
        <f aca="false">IFERROR(VLOOKUP(C92,'Employee Master'!$A:$H,3,FALSE()),"")</f>
        <v>Finance</v>
      </c>
      <c r="F92" s="3" t="n">
        <f aca="false">IFERROR(VLOOKUP(C92,'Employee Master'!$A:$H,4,FALSE()),0)</f>
        <v>53500</v>
      </c>
      <c r="G92" s="3" t="n">
        <f aca="false">F92*0.5</f>
        <v>26750</v>
      </c>
      <c r="H92" s="3" t="n">
        <f aca="false">F92*0.2</f>
        <v>10700</v>
      </c>
      <c r="I92" s="3" t="n">
        <f aca="false">F92-G92-H92</f>
        <v>16050</v>
      </c>
      <c r="J92" s="3" t="n">
        <f aca="false">G92+H92+I92</f>
        <v>53500</v>
      </c>
      <c r="K92" s="2" t="n">
        <v>0.12</v>
      </c>
      <c r="L92" s="3" t="n">
        <f aca="false">G92*K92</f>
        <v>3210</v>
      </c>
      <c r="M92" s="2" t="n">
        <v>0.0075</v>
      </c>
      <c r="N92" s="3" t="n">
        <f aca="false">J92*M92</f>
        <v>401.25</v>
      </c>
      <c r="O92" s="3" t="n">
        <f aca="false">IFERROR(VLOOKUP(C92,'Annual Tax Summary'!$A:$O,15,FALSE()),0)</f>
        <v>0</v>
      </c>
      <c r="P92" s="3" t="n">
        <v>0</v>
      </c>
      <c r="Q92" s="3" t="n">
        <f aca="false">J92-L92-N92-O92-P92</f>
        <v>49888.75</v>
      </c>
    </row>
    <row r="93" customFormat="false" ht="15" hidden="false" customHeight="false" outlineLevel="0" collapsed="false">
      <c r="A93" s="2" t="s">
        <v>48</v>
      </c>
      <c r="B93" s="2" t="s">
        <v>56</v>
      </c>
      <c r="C93" s="2" t="s">
        <v>28</v>
      </c>
      <c r="D93" s="2" t="str">
        <f aca="false">IFERROR(VLOOKUP(C93,'Employee Master'!$A:$H,2,FALSE()),"")</f>
        <v>Tara Nair</v>
      </c>
      <c r="E93" s="2" t="str">
        <f aca="false">IFERROR(VLOOKUP(C93,'Employee Master'!$A:$H,3,FALSE()),"")</f>
        <v>Finance</v>
      </c>
      <c r="F93" s="3" t="n">
        <f aca="false">IFERROR(VLOOKUP(C93,'Employee Master'!$A:$H,4,FALSE()),0)</f>
        <v>53500</v>
      </c>
      <c r="G93" s="3" t="n">
        <f aca="false">F93*0.5</f>
        <v>26750</v>
      </c>
      <c r="H93" s="3" t="n">
        <f aca="false">F93*0.2</f>
        <v>10700</v>
      </c>
      <c r="I93" s="3" t="n">
        <f aca="false">F93-G93-H93</f>
        <v>16050</v>
      </c>
      <c r="J93" s="3" t="n">
        <f aca="false">G93+H93+I93</f>
        <v>53500</v>
      </c>
      <c r="K93" s="2" t="n">
        <v>0.12</v>
      </c>
      <c r="L93" s="3" t="n">
        <f aca="false">G93*K93</f>
        <v>3210</v>
      </c>
      <c r="M93" s="2" t="n">
        <v>0.0075</v>
      </c>
      <c r="N93" s="3" t="n">
        <f aca="false">J93*M93</f>
        <v>401.25</v>
      </c>
      <c r="O93" s="3" t="n">
        <f aca="false">IFERROR(VLOOKUP(C93,'Annual Tax Summary'!$A:$O,15,FALSE()),0)</f>
        <v>0</v>
      </c>
      <c r="P93" s="3" t="n">
        <v>0</v>
      </c>
      <c r="Q93" s="3" t="n">
        <f aca="false">J93-L93-N93-O93-P93</f>
        <v>49888.75</v>
      </c>
    </row>
    <row r="94" customFormat="false" ht="15" hidden="false" customHeight="false" outlineLevel="0" collapsed="false">
      <c r="A94" s="2" t="s">
        <v>48</v>
      </c>
      <c r="B94" s="2" t="s">
        <v>57</v>
      </c>
      <c r="C94" s="2" t="s">
        <v>28</v>
      </c>
      <c r="D94" s="2" t="str">
        <f aca="false">IFERROR(VLOOKUP(C94,'Employee Master'!$A:$H,2,FALSE()),"")</f>
        <v>Tara Nair</v>
      </c>
      <c r="E94" s="2" t="str">
        <f aca="false">IFERROR(VLOOKUP(C94,'Employee Master'!$A:$H,3,FALSE()),"")</f>
        <v>Finance</v>
      </c>
      <c r="F94" s="3" t="n">
        <f aca="false">IFERROR(VLOOKUP(C94,'Employee Master'!$A:$H,4,FALSE()),0)</f>
        <v>53500</v>
      </c>
      <c r="G94" s="3" t="n">
        <f aca="false">F94*0.5</f>
        <v>26750</v>
      </c>
      <c r="H94" s="3" t="n">
        <f aca="false">F94*0.2</f>
        <v>10700</v>
      </c>
      <c r="I94" s="3" t="n">
        <f aca="false">F94-G94-H94</f>
        <v>16050</v>
      </c>
      <c r="J94" s="3" t="n">
        <f aca="false">G94+H94+I94</f>
        <v>53500</v>
      </c>
      <c r="K94" s="2" t="n">
        <v>0.12</v>
      </c>
      <c r="L94" s="3" t="n">
        <f aca="false">G94*K94</f>
        <v>3210</v>
      </c>
      <c r="M94" s="2" t="n">
        <v>0.0075</v>
      </c>
      <c r="N94" s="3" t="n">
        <f aca="false">J94*M94</f>
        <v>401.25</v>
      </c>
      <c r="O94" s="3" t="n">
        <f aca="false">IFERROR(VLOOKUP(C94,'Annual Tax Summary'!$A:$O,15,FALSE()),0)</f>
        <v>0</v>
      </c>
      <c r="P94" s="3" t="n">
        <v>0</v>
      </c>
      <c r="Q94" s="3" t="n">
        <f aca="false">J94-L94-N94-O94-P94</f>
        <v>49888.75</v>
      </c>
    </row>
    <row r="95" customFormat="false" ht="15" hidden="false" customHeight="false" outlineLevel="0" collapsed="false">
      <c r="A95" s="2" t="s">
        <v>48</v>
      </c>
      <c r="B95" s="2" t="s">
        <v>58</v>
      </c>
      <c r="C95" s="2" t="s">
        <v>28</v>
      </c>
      <c r="D95" s="2" t="str">
        <f aca="false">IFERROR(VLOOKUP(C95,'Employee Master'!$A:$H,2,FALSE()),"")</f>
        <v>Tara Nair</v>
      </c>
      <c r="E95" s="2" t="str">
        <f aca="false">IFERROR(VLOOKUP(C95,'Employee Master'!$A:$H,3,FALSE()),"")</f>
        <v>Finance</v>
      </c>
      <c r="F95" s="3" t="n">
        <f aca="false">IFERROR(VLOOKUP(C95,'Employee Master'!$A:$H,4,FALSE()),0)</f>
        <v>53500</v>
      </c>
      <c r="G95" s="3" t="n">
        <f aca="false">F95*0.5</f>
        <v>26750</v>
      </c>
      <c r="H95" s="3" t="n">
        <f aca="false">F95*0.2</f>
        <v>10700</v>
      </c>
      <c r="I95" s="3" t="n">
        <f aca="false">F95-G95-H95</f>
        <v>16050</v>
      </c>
      <c r="J95" s="3" t="n">
        <f aca="false">G95+H95+I95</f>
        <v>53500</v>
      </c>
      <c r="K95" s="2" t="n">
        <v>0.12</v>
      </c>
      <c r="L95" s="3" t="n">
        <f aca="false">G95*K95</f>
        <v>3210</v>
      </c>
      <c r="M95" s="2" t="n">
        <v>0.0075</v>
      </c>
      <c r="N95" s="3" t="n">
        <f aca="false">J95*M95</f>
        <v>401.25</v>
      </c>
      <c r="O95" s="3" t="n">
        <f aca="false">IFERROR(VLOOKUP(C95,'Annual Tax Summary'!$A:$O,15,FALSE()),0)</f>
        <v>0</v>
      </c>
      <c r="P95" s="3" t="n">
        <v>0</v>
      </c>
      <c r="Q95" s="3" t="n">
        <f aca="false">J95-L95-N95-O95-P95</f>
        <v>49888.75</v>
      </c>
    </row>
    <row r="96" customFormat="false" ht="15" hidden="false" customHeight="false" outlineLevel="0" collapsed="false">
      <c r="A96" s="2" t="s">
        <v>48</v>
      </c>
      <c r="B96" s="2" t="s">
        <v>59</v>
      </c>
      <c r="C96" s="2" t="s">
        <v>28</v>
      </c>
      <c r="D96" s="2" t="str">
        <f aca="false">IFERROR(VLOOKUP(C96,'Employee Master'!$A:$H,2,FALSE()),"")</f>
        <v>Tara Nair</v>
      </c>
      <c r="E96" s="2" t="str">
        <f aca="false">IFERROR(VLOOKUP(C96,'Employee Master'!$A:$H,3,FALSE()),"")</f>
        <v>Finance</v>
      </c>
      <c r="F96" s="3" t="n">
        <f aca="false">IFERROR(VLOOKUP(C96,'Employee Master'!$A:$H,4,FALSE()),0)</f>
        <v>53500</v>
      </c>
      <c r="G96" s="3" t="n">
        <f aca="false">F96*0.5</f>
        <v>26750</v>
      </c>
      <c r="H96" s="3" t="n">
        <f aca="false">F96*0.2</f>
        <v>10700</v>
      </c>
      <c r="I96" s="3" t="n">
        <f aca="false">F96-G96-H96</f>
        <v>16050</v>
      </c>
      <c r="J96" s="3" t="n">
        <f aca="false">G96+H96+I96</f>
        <v>53500</v>
      </c>
      <c r="K96" s="2" t="n">
        <v>0.12</v>
      </c>
      <c r="L96" s="3" t="n">
        <f aca="false">G96*K96</f>
        <v>3210</v>
      </c>
      <c r="M96" s="2" t="n">
        <v>0.0075</v>
      </c>
      <c r="N96" s="3" t="n">
        <f aca="false">J96*M96</f>
        <v>401.25</v>
      </c>
      <c r="O96" s="3" t="n">
        <f aca="false">IFERROR(VLOOKUP(C96,'Annual Tax Summary'!$A:$O,15,FALSE()),0)</f>
        <v>0</v>
      </c>
      <c r="P96" s="3" t="n">
        <v>0</v>
      </c>
      <c r="Q96" s="3" t="n">
        <f aca="false">J96-L96-N96-O96-P96</f>
        <v>49888.75</v>
      </c>
    </row>
    <row r="97" customFormat="false" ht="15" hidden="false" customHeight="false" outlineLevel="0" collapsed="false">
      <c r="A97" s="2" t="s">
        <v>48</v>
      </c>
      <c r="B97" s="2" t="s">
        <v>60</v>
      </c>
      <c r="C97" s="2" t="s">
        <v>28</v>
      </c>
      <c r="D97" s="2" t="str">
        <f aca="false">IFERROR(VLOOKUP(C97,'Employee Master'!$A:$H,2,FALSE()),"")</f>
        <v>Tara Nair</v>
      </c>
      <c r="E97" s="2" t="str">
        <f aca="false">IFERROR(VLOOKUP(C97,'Employee Master'!$A:$H,3,FALSE()),"")</f>
        <v>Finance</v>
      </c>
      <c r="F97" s="3" t="n">
        <f aca="false">IFERROR(VLOOKUP(C97,'Employee Master'!$A:$H,4,FALSE()),0)</f>
        <v>53500</v>
      </c>
      <c r="G97" s="3" t="n">
        <f aca="false">F97*0.5</f>
        <v>26750</v>
      </c>
      <c r="H97" s="3" t="n">
        <f aca="false">F97*0.2</f>
        <v>10700</v>
      </c>
      <c r="I97" s="3" t="n">
        <f aca="false">F97-G97-H97</f>
        <v>16050</v>
      </c>
      <c r="J97" s="3" t="n">
        <f aca="false">G97+H97+I97</f>
        <v>53500</v>
      </c>
      <c r="K97" s="2" t="n">
        <v>0.12</v>
      </c>
      <c r="L97" s="3" t="n">
        <f aca="false">G97*K97</f>
        <v>3210</v>
      </c>
      <c r="M97" s="2" t="n">
        <v>0.0075</v>
      </c>
      <c r="N97" s="3" t="n">
        <f aca="false">J97*M97</f>
        <v>401.25</v>
      </c>
      <c r="O97" s="3" t="n">
        <f aca="false">IFERROR(VLOOKUP(C97,'Annual Tax Summary'!$A:$O,15,FALSE()),0)</f>
        <v>0</v>
      </c>
      <c r="P97" s="3" t="n">
        <v>0</v>
      </c>
      <c r="Q97" s="3" t="n">
        <f aca="false">J97-L97-N97-O97-P97</f>
        <v>49888.75</v>
      </c>
    </row>
    <row r="98" customFormat="false" ht="15" hidden="false" customHeight="false" outlineLevel="0" collapsed="false">
      <c r="A98" s="2" t="s">
        <v>48</v>
      </c>
      <c r="B98" s="2" t="s">
        <v>49</v>
      </c>
      <c r="C98" s="2" t="s">
        <v>30</v>
      </c>
      <c r="D98" s="2" t="str">
        <f aca="false">IFERROR(VLOOKUP(C98,'Employee Master'!$A:$H,2,FALSE()),"")</f>
        <v>Ishaan Roy</v>
      </c>
      <c r="E98" s="2" t="str">
        <f aca="false">IFERROR(VLOOKUP(C98,'Employee Master'!$A:$H,3,FALSE()),"")</f>
        <v>HR</v>
      </c>
      <c r="F98" s="3" t="n">
        <f aca="false">IFERROR(VLOOKUP(C98,'Employee Master'!$A:$H,4,FALSE()),0)</f>
        <v>45500</v>
      </c>
      <c r="G98" s="3" t="n">
        <f aca="false">F98*0.5</f>
        <v>22750</v>
      </c>
      <c r="H98" s="3" t="n">
        <f aca="false">F98*0.2</f>
        <v>9100</v>
      </c>
      <c r="I98" s="3" t="n">
        <f aca="false">F98-G98-H98</f>
        <v>13650</v>
      </c>
      <c r="J98" s="3" t="n">
        <f aca="false">G98+H98+I98</f>
        <v>45500</v>
      </c>
      <c r="K98" s="2" t="n">
        <v>0.12</v>
      </c>
      <c r="L98" s="3" t="n">
        <f aca="false">G98*K98</f>
        <v>2730</v>
      </c>
      <c r="M98" s="2" t="n">
        <v>0.0075</v>
      </c>
      <c r="N98" s="3" t="n">
        <f aca="false">J98*M98</f>
        <v>341.25</v>
      </c>
      <c r="O98" s="3" t="n">
        <f aca="false">IFERROR(VLOOKUP(C98,'Annual Tax Summary'!$A:$O,15,FALSE()),0)</f>
        <v>0</v>
      </c>
      <c r="P98" s="3" t="n">
        <v>0</v>
      </c>
      <c r="Q98" s="3" t="n">
        <f aca="false">J98-L98-N98-O98-P98</f>
        <v>42428.75</v>
      </c>
    </row>
    <row r="99" customFormat="false" ht="15" hidden="false" customHeight="false" outlineLevel="0" collapsed="false">
      <c r="A99" s="2" t="s">
        <v>48</v>
      </c>
      <c r="B99" s="2" t="s">
        <v>50</v>
      </c>
      <c r="C99" s="2" t="s">
        <v>30</v>
      </c>
      <c r="D99" s="2" t="str">
        <f aca="false">IFERROR(VLOOKUP(C99,'Employee Master'!$A:$H,2,FALSE()),"")</f>
        <v>Ishaan Roy</v>
      </c>
      <c r="E99" s="2" t="str">
        <f aca="false">IFERROR(VLOOKUP(C99,'Employee Master'!$A:$H,3,FALSE()),"")</f>
        <v>HR</v>
      </c>
      <c r="F99" s="3" t="n">
        <f aca="false">IFERROR(VLOOKUP(C99,'Employee Master'!$A:$H,4,FALSE()),0)</f>
        <v>45500</v>
      </c>
      <c r="G99" s="3" t="n">
        <f aca="false">F99*0.5</f>
        <v>22750</v>
      </c>
      <c r="H99" s="3" t="n">
        <f aca="false">F99*0.2</f>
        <v>9100</v>
      </c>
      <c r="I99" s="3" t="n">
        <f aca="false">F99-G99-H99</f>
        <v>13650</v>
      </c>
      <c r="J99" s="3" t="n">
        <f aca="false">G99+H99+I99</f>
        <v>45500</v>
      </c>
      <c r="K99" s="2" t="n">
        <v>0.12</v>
      </c>
      <c r="L99" s="3" t="n">
        <f aca="false">G99*K99</f>
        <v>2730</v>
      </c>
      <c r="M99" s="2" t="n">
        <v>0.0075</v>
      </c>
      <c r="N99" s="3" t="n">
        <f aca="false">J99*M99</f>
        <v>341.25</v>
      </c>
      <c r="O99" s="3" t="n">
        <f aca="false">IFERROR(VLOOKUP(C99,'Annual Tax Summary'!$A:$O,15,FALSE()),0)</f>
        <v>0</v>
      </c>
      <c r="P99" s="3" t="n">
        <v>0</v>
      </c>
      <c r="Q99" s="3" t="n">
        <f aca="false">J99-L99-N99-O99-P99</f>
        <v>42428.75</v>
      </c>
    </row>
    <row r="100" customFormat="false" ht="15" hidden="false" customHeight="false" outlineLevel="0" collapsed="false">
      <c r="A100" s="2" t="s">
        <v>48</v>
      </c>
      <c r="B100" s="2" t="s">
        <v>51</v>
      </c>
      <c r="C100" s="2" t="s">
        <v>30</v>
      </c>
      <c r="D100" s="2" t="str">
        <f aca="false">IFERROR(VLOOKUP(C100,'Employee Master'!$A:$H,2,FALSE()),"")</f>
        <v>Ishaan Roy</v>
      </c>
      <c r="E100" s="2" t="str">
        <f aca="false">IFERROR(VLOOKUP(C100,'Employee Master'!$A:$H,3,FALSE()),"")</f>
        <v>HR</v>
      </c>
      <c r="F100" s="3" t="n">
        <f aca="false">IFERROR(VLOOKUP(C100,'Employee Master'!$A:$H,4,FALSE()),0)</f>
        <v>45500</v>
      </c>
      <c r="G100" s="3" t="n">
        <f aca="false">F100*0.5</f>
        <v>22750</v>
      </c>
      <c r="H100" s="3" t="n">
        <f aca="false">F100*0.2</f>
        <v>9100</v>
      </c>
      <c r="I100" s="3" t="n">
        <f aca="false">F100-G100-H100</f>
        <v>13650</v>
      </c>
      <c r="J100" s="3" t="n">
        <f aca="false">G100+H100+I100</f>
        <v>45500</v>
      </c>
      <c r="K100" s="2" t="n">
        <v>0.12</v>
      </c>
      <c r="L100" s="3" t="n">
        <f aca="false">G100*K100</f>
        <v>2730</v>
      </c>
      <c r="M100" s="2" t="n">
        <v>0.0075</v>
      </c>
      <c r="N100" s="3" t="n">
        <f aca="false">J100*M100</f>
        <v>341.25</v>
      </c>
      <c r="O100" s="3" t="n">
        <f aca="false">IFERROR(VLOOKUP(C100,'Annual Tax Summary'!$A:$O,15,FALSE()),0)</f>
        <v>0</v>
      </c>
      <c r="P100" s="3" t="n">
        <v>0</v>
      </c>
      <c r="Q100" s="3" t="n">
        <f aca="false">J100-L100-N100-O100-P100</f>
        <v>42428.75</v>
      </c>
    </row>
    <row r="101" customFormat="false" ht="15" hidden="false" customHeight="false" outlineLevel="0" collapsed="false">
      <c r="A101" s="2" t="s">
        <v>48</v>
      </c>
      <c r="B101" s="2" t="s">
        <v>52</v>
      </c>
      <c r="C101" s="2" t="s">
        <v>30</v>
      </c>
      <c r="D101" s="2" t="str">
        <f aca="false">IFERROR(VLOOKUP(C101,'Employee Master'!$A:$H,2,FALSE()),"")</f>
        <v>Ishaan Roy</v>
      </c>
      <c r="E101" s="2" t="str">
        <f aca="false">IFERROR(VLOOKUP(C101,'Employee Master'!$A:$H,3,FALSE()),"")</f>
        <v>HR</v>
      </c>
      <c r="F101" s="3" t="n">
        <f aca="false">IFERROR(VLOOKUP(C101,'Employee Master'!$A:$H,4,FALSE()),0)</f>
        <v>45500</v>
      </c>
      <c r="G101" s="3" t="n">
        <f aca="false">F101*0.5</f>
        <v>22750</v>
      </c>
      <c r="H101" s="3" t="n">
        <f aca="false">F101*0.2</f>
        <v>9100</v>
      </c>
      <c r="I101" s="3" t="n">
        <f aca="false">F101-G101-H101</f>
        <v>13650</v>
      </c>
      <c r="J101" s="3" t="n">
        <f aca="false">G101+H101+I101</f>
        <v>45500</v>
      </c>
      <c r="K101" s="2" t="n">
        <v>0.12</v>
      </c>
      <c r="L101" s="3" t="n">
        <f aca="false">G101*K101</f>
        <v>2730</v>
      </c>
      <c r="M101" s="2" t="n">
        <v>0.0075</v>
      </c>
      <c r="N101" s="3" t="n">
        <f aca="false">J101*M101</f>
        <v>341.25</v>
      </c>
      <c r="O101" s="3" t="n">
        <f aca="false">IFERROR(VLOOKUP(C101,'Annual Tax Summary'!$A:$O,15,FALSE()),0)</f>
        <v>0</v>
      </c>
      <c r="P101" s="3" t="n">
        <v>0</v>
      </c>
      <c r="Q101" s="3" t="n">
        <f aca="false">J101-L101-N101-O101-P101</f>
        <v>42428.75</v>
      </c>
    </row>
    <row r="102" customFormat="false" ht="15" hidden="false" customHeight="false" outlineLevel="0" collapsed="false">
      <c r="A102" s="2" t="s">
        <v>48</v>
      </c>
      <c r="B102" s="2" t="s">
        <v>53</v>
      </c>
      <c r="C102" s="2" t="s">
        <v>30</v>
      </c>
      <c r="D102" s="2" t="str">
        <f aca="false">IFERROR(VLOOKUP(C102,'Employee Master'!$A:$H,2,FALSE()),"")</f>
        <v>Ishaan Roy</v>
      </c>
      <c r="E102" s="2" t="str">
        <f aca="false">IFERROR(VLOOKUP(C102,'Employee Master'!$A:$H,3,FALSE()),"")</f>
        <v>HR</v>
      </c>
      <c r="F102" s="3" t="n">
        <f aca="false">IFERROR(VLOOKUP(C102,'Employee Master'!$A:$H,4,FALSE()),0)</f>
        <v>45500</v>
      </c>
      <c r="G102" s="3" t="n">
        <f aca="false">F102*0.5</f>
        <v>22750</v>
      </c>
      <c r="H102" s="3" t="n">
        <f aca="false">F102*0.2</f>
        <v>9100</v>
      </c>
      <c r="I102" s="3" t="n">
        <f aca="false">F102-G102-H102</f>
        <v>13650</v>
      </c>
      <c r="J102" s="3" t="n">
        <f aca="false">G102+H102+I102</f>
        <v>45500</v>
      </c>
      <c r="K102" s="2" t="n">
        <v>0.12</v>
      </c>
      <c r="L102" s="3" t="n">
        <f aca="false">G102*K102</f>
        <v>2730</v>
      </c>
      <c r="M102" s="2" t="n">
        <v>0.0075</v>
      </c>
      <c r="N102" s="3" t="n">
        <f aca="false">J102*M102</f>
        <v>341.25</v>
      </c>
      <c r="O102" s="3" t="n">
        <f aca="false">IFERROR(VLOOKUP(C102,'Annual Tax Summary'!$A:$O,15,FALSE()),0)</f>
        <v>0</v>
      </c>
      <c r="P102" s="3" t="n">
        <v>0</v>
      </c>
      <c r="Q102" s="3" t="n">
        <f aca="false">J102-L102-N102-O102-P102</f>
        <v>42428.75</v>
      </c>
    </row>
    <row r="103" customFormat="false" ht="15" hidden="false" customHeight="false" outlineLevel="0" collapsed="false">
      <c r="A103" s="2" t="s">
        <v>48</v>
      </c>
      <c r="B103" s="2" t="s">
        <v>54</v>
      </c>
      <c r="C103" s="2" t="s">
        <v>30</v>
      </c>
      <c r="D103" s="2" t="str">
        <f aca="false">IFERROR(VLOOKUP(C103,'Employee Master'!$A:$H,2,FALSE()),"")</f>
        <v>Ishaan Roy</v>
      </c>
      <c r="E103" s="2" t="str">
        <f aca="false">IFERROR(VLOOKUP(C103,'Employee Master'!$A:$H,3,FALSE()),"")</f>
        <v>HR</v>
      </c>
      <c r="F103" s="3" t="n">
        <f aca="false">IFERROR(VLOOKUP(C103,'Employee Master'!$A:$H,4,FALSE()),0)</f>
        <v>45500</v>
      </c>
      <c r="G103" s="3" t="n">
        <f aca="false">F103*0.5</f>
        <v>22750</v>
      </c>
      <c r="H103" s="3" t="n">
        <f aca="false">F103*0.2</f>
        <v>9100</v>
      </c>
      <c r="I103" s="3" t="n">
        <f aca="false">F103-G103-H103</f>
        <v>13650</v>
      </c>
      <c r="J103" s="3" t="n">
        <f aca="false">G103+H103+I103</f>
        <v>45500</v>
      </c>
      <c r="K103" s="2" t="n">
        <v>0.12</v>
      </c>
      <c r="L103" s="3" t="n">
        <f aca="false">G103*K103</f>
        <v>2730</v>
      </c>
      <c r="M103" s="2" t="n">
        <v>0.0075</v>
      </c>
      <c r="N103" s="3" t="n">
        <f aca="false">J103*M103</f>
        <v>341.25</v>
      </c>
      <c r="O103" s="3" t="n">
        <f aca="false">IFERROR(VLOOKUP(C103,'Annual Tax Summary'!$A:$O,15,FALSE()),0)</f>
        <v>0</v>
      </c>
      <c r="P103" s="3" t="n">
        <v>0</v>
      </c>
      <c r="Q103" s="3" t="n">
        <f aca="false">J103-L103-N103-O103-P103</f>
        <v>42428.75</v>
      </c>
    </row>
    <row r="104" customFormat="false" ht="15" hidden="false" customHeight="false" outlineLevel="0" collapsed="false">
      <c r="A104" s="2" t="s">
        <v>48</v>
      </c>
      <c r="B104" s="2" t="s">
        <v>55</v>
      </c>
      <c r="C104" s="2" t="s">
        <v>30</v>
      </c>
      <c r="D104" s="2" t="str">
        <f aca="false">IFERROR(VLOOKUP(C104,'Employee Master'!$A:$H,2,FALSE()),"")</f>
        <v>Ishaan Roy</v>
      </c>
      <c r="E104" s="2" t="str">
        <f aca="false">IFERROR(VLOOKUP(C104,'Employee Master'!$A:$H,3,FALSE()),"")</f>
        <v>HR</v>
      </c>
      <c r="F104" s="3" t="n">
        <f aca="false">IFERROR(VLOOKUP(C104,'Employee Master'!$A:$H,4,FALSE()),0)</f>
        <v>45500</v>
      </c>
      <c r="G104" s="3" t="n">
        <f aca="false">F104*0.5</f>
        <v>22750</v>
      </c>
      <c r="H104" s="3" t="n">
        <f aca="false">F104*0.2</f>
        <v>9100</v>
      </c>
      <c r="I104" s="3" t="n">
        <f aca="false">F104-G104-H104</f>
        <v>13650</v>
      </c>
      <c r="J104" s="3" t="n">
        <f aca="false">G104+H104+I104</f>
        <v>45500</v>
      </c>
      <c r="K104" s="2" t="n">
        <v>0.12</v>
      </c>
      <c r="L104" s="3" t="n">
        <f aca="false">G104*K104</f>
        <v>2730</v>
      </c>
      <c r="M104" s="2" t="n">
        <v>0.0075</v>
      </c>
      <c r="N104" s="3" t="n">
        <f aca="false">J104*M104</f>
        <v>341.25</v>
      </c>
      <c r="O104" s="3" t="n">
        <f aca="false">IFERROR(VLOOKUP(C104,'Annual Tax Summary'!$A:$O,15,FALSE()),0)</f>
        <v>0</v>
      </c>
      <c r="P104" s="3" t="n">
        <v>0</v>
      </c>
      <c r="Q104" s="3" t="n">
        <f aca="false">J104-L104-N104-O104-P104</f>
        <v>42428.75</v>
      </c>
    </row>
    <row r="105" customFormat="false" ht="15" hidden="false" customHeight="false" outlineLevel="0" collapsed="false">
      <c r="A105" s="2" t="s">
        <v>48</v>
      </c>
      <c r="B105" s="2" t="s">
        <v>56</v>
      </c>
      <c r="C105" s="2" t="s">
        <v>30</v>
      </c>
      <c r="D105" s="2" t="str">
        <f aca="false">IFERROR(VLOOKUP(C105,'Employee Master'!$A:$H,2,FALSE()),"")</f>
        <v>Ishaan Roy</v>
      </c>
      <c r="E105" s="2" t="str">
        <f aca="false">IFERROR(VLOOKUP(C105,'Employee Master'!$A:$H,3,FALSE()),"")</f>
        <v>HR</v>
      </c>
      <c r="F105" s="3" t="n">
        <f aca="false">IFERROR(VLOOKUP(C105,'Employee Master'!$A:$H,4,FALSE()),0)</f>
        <v>45500</v>
      </c>
      <c r="G105" s="3" t="n">
        <f aca="false">F105*0.5</f>
        <v>22750</v>
      </c>
      <c r="H105" s="3" t="n">
        <f aca="false">F105*0.2</f>
        <v>9100</v>
      </c>
      <c r="I105" s="3" t="n">
        <f aca="false">F105-G105-H105</f>
        <v>13650</v>
      </c>
      <c r="J105" s="3" t="n">
        <f aca="false">G105+H105+I105</f>
        <v>45500</v>
      </c>
      <c r="K105" s="2" t="n">
        <v>0.12</v>
      </c>
      <c r="L105" s="3" t="n">
        <f aca="false">G105*K105</f>
        <v>2730</v>
      </c>
      <c r="M105" s="2" t="n">
        <v>0.0075</v>
      </c>
      <c r="N105" s="3" t="n">
        <f aca="false">J105*M105</f>
        <v>341.25</v>
      </c>
      <c r="O105" s="3" t="n">
        <f aca="false">IFERROR(VLOOKUP(C105,'Annual Tax Summary'!$A:$O,15,FALSE()),0)</f>
        <v>0</v>
      </c>
      <c r="P105" s="3" t="n">
        <v>0</v>
      </c>
      <c r="Q105" s="3" t="n">
        <f aca="false">J105-L105-N105-O105-P105</f>
        <v>42428.75</v>
      </c>
    </row>
    <row r="106" customFormat="false" ht="15" hidden="false" customHeight="false" outlineLevel="0" collapsed="false">
      <c r="A106" s="2" t="s">
        <v>48</v>
      </c>
      <c r="B106" s="2" t="s">
        <v>57</v>
      </c>
      <c r="C106" s="2" t="s">
        <v>30</v>
      </c>
      <c r="D106" s="2" t="str">
        <f aca="false">IFERROR(VLOOKUP(C106,'Employee Master'!$A:$H,2,FALSE()),"")</f>
        <v>Ishaan Roy</v>
      </c>
      <c r="E106" s="2" t="str">
        <f aca="false">IFERROR(VLOOKUP(C106,'Employee Master'!$A:$H,3,FALSE()),"")</f>
        <v>HR</v>
      </c>
      <c r="F106" s="3" t="n">
        <f aca="false">IFERROR(VLOOKUP(C106,'Employee Master'!$A:$H,4,FALSE()),0)</f>
        <v>45500</v>
      </c>
      <c r="G106" s="3" t="n">
        <f aca="false">F106*0.5</f>
        <v>22750</v>
      </c>
      <c r="H106" s="3" t="n">
        <f aca="false">F106*0.2</f>
        <v>9100</v>
      </c>
      <c r="I106" s="3" t="n">
        <f aca="false">F106-G106-H106</f>
        <v>13650</v>
      </c>
      <c r="J106" s="3" t="n">
        <f aca="false">G106+H106+I106</f>
        <v>45500</v>
      </c>
      <c r="K106" s="2" t="n">
        <v>0.12</v>
      </c>
      <c r="L106" s="3" t="n">
        <f aca="false">G106*K106</f>
        <v>2730</v>
      </c>
      <c r="M106" s="2" t="n">
        <v>0.0075</v>
      </c>
      <c r="N106" s="3" t="n">
        <f aca="false">J106*M106</f>
        <v>341.25</v>
      </c>
      <c r="O106" s="3" t="n">
        <f aca="false">IFERROR(VLOOKUP(C106,'Annual Tax Summary'!$A:$O,15,FALSE()),0)</f>
        <v>0</v>
      </c>
      <c r="P106" s="3" t="n">
        <v>0</v>
      </c>
      <c r="Q106" s="3" t="n">
        <f aca="false">J106-L106-N106-O106-P106</f>
        <v>42428.75</v>
      </c>
    </row>
    <row r="107" customFormat="false" ht="15" hidden="false" customHeight="false" outlineLevel="0" collapsed="false">
      <c r="A107" s="2" t="s">
        <v>48</v>
      </c>
      <c r="B107" s="2" t="s">
        <v>58</v>
      </c>
      <c r="C107" s="2" t="s">
        <v>30</v>
      </c>
      <c r="D107" s="2" t="str">
        <f aca="false">IFERROR(VLOOKUP(C107,'Employee Master'!$A:$H,2,FALSE()),"")</f>
        <v>Ishaan Roy</v>
      </c>
      <c r="E107" s="2" t="str">
        <f aca="false">IFERROR(VLOOKUP(C107,'Employee Master'!$A:$H,3,FALSE()),"")</f>
        <v>HR</v>
      </c>
      <c r="F107" s="3" t="n">
        <f aca="false">IFERROR(VLOOKUP(C107,'Employee Master'!$A:$H,4,FALSE()),0)</f>
        <v>45500</v>
      </c>
      <c r="G107" s="3" t="n">
        <f aca="false">F107*0.5</f>
        <v>22750</v>
      </c>
      <c r="H107" s="3" t="n">
        <f aca="false">F107*0.2</f>
        <v>9100</v>
      </c>
      <c r="I107" s="3" t="n">
        <f aca="false">F107-G107-H107</f>
        <v>13650</v>
      </c>
      <c r="J107" s="3" t="n">
        <f aca="false">G107+H107+I107</f>
        <v>45500</v>
      </c>
      <c r="K107" s="2" t="n">
        <v>0.12</v>
      </c>
      <c r="L107" s="3" t="n">
        <f aca="false">G107*K107</f>
        <v>2730</v>
      </c>
      <c r="M107" s="2" t="n">
        <v>0.0075</v>
      </c>
      <c r="N107" s="3" t="n">
        <f aca="false">J107*M107</f>
        <v>341.25</v>
      </c>
      <c r="O107" s="3" t="n">
        <f aca="false">IFERROR(VLOOKUP(C107,'Annual Tax Summary'!$A:$O,15,FALSE()),0)</f>
        <v>0</v>
      </c>
      <c r="P107" s="3" t="n">
        <v>0</v>
      </c>
      <c r="Q107" s="3" t="n">
        <f aca="false">J107-L107-N107-O107-P107</f>
        <v>42428.75</v>
      </c>
    </row>
    <row r="108" customFormat="false" ht="15" hidden="false" customHeight="false" outlineLevel="0" collapsed="false">
      <c r="A108" s="2" t="s">
        <v>48</v>
      </c>
      <c r="B108" s="2" t="s">
        <v>59</v>
      </c>
      <c r="C108" s="2" t="s">
        <v>30</v>
      </c>
      <c r="D108" s="2" t="str">
        <f aca="false">IFERROR(VLOOKUP(C108,'Employee Master'!$A:$H,2,FALSE()),"")</f>
        <v>Ishaan Roy</v>
      </c>
      <c r="E108" s="2" t="str">
        <f aca="false">IFERROR(VLOOKUP(C108,'Employee Master'!$A:$H,3,FALSE()),"")</f>
        <v>HR</v>
      </c>
      <c r="F108" s="3" t="n">
        <f aca="false">IFERROR(VLOOKUP(C108,'Employee Master'!$A:$H,4,FALSE()),0)</f>
        <v>45500</v>
      </c>
      <c r="G108" s="3" t="n">
        <f aca="false">F108*0.5</f>
        <v>22750</v>
      </c>
      <c r="H108" s="3" t="n">
        <f aca="false">F108*0.2</f>
        <v>9100</v>
      </c>
      <c r="I108" s="3" t="n">
        <f aca="false">F108-G108-H108</f>
        <v>13650</v>
      </c>
      <c r="J108" s="3" t="n">
        <f aca="false">G108+H108+I108</f>
        <v>45500</v>
      </c>
      <c r="K108" s="2" t="n">
        <v>0.12</v>
      </c>
      <c r="L108" s="3" t="n">
        <f aca="false">G108*K108</f>
        <v>2730</v>
      </c>
      <c r="M108" s="2" t="n">
        <v>0.0075</v>
      </c>
      <c r="N108" s="3" t="n">
        <f aca="false">J108*M108</f>
        <v>341.25</v>
      </c>
      <c r="O108" s="3" t="n">
        <f aca="false">IFERROR(VLOOKUP(C108,'Annual Tax Summary'!$A:$O,15,FALSE()),0)</f>
        <v>0</v>
      </c>
      <c r="P108" s="3" t="n">
        <v>0</v>
      </c>
      <c r="Q108" s="3" t="n">
        <f aca="false">J108-L108-N108-O108-P108</f>
        <v>42428.75</v>
      </c>
    </row>
    <row r="109" customFormat="false" ht="15" hidden="false" customHeight="false" outlineLevel="0" collapsed="false">
      <c r="A109" s="2" t="s">
        <v>48</v>
      </c>
      <c r="B109" s="2" t="s">
        <v>60</v>
      </c>
      <c r="C109" s="2" t="s">
        <v>30</v>
      </c>
      <c r="D109" s="2" t="str">
        <f aca="false">IFERROR(VLOOKUP(C109,'Employee Master'!$A:$H,2,FALSE()),"")</f>
        <v>Ishaan Roy</v>
      </c>
      <c r="E109" s="2" t="str">
        <f aca="false">IFERROR(VLOOKUP(C109,'Employee Master'!$A:$H,3,FALSE()),"")</f>
        <v>HR</v>
      </c>
      <c r="F109" s="3" t="n">
        <f aca="false">IFERROR(VLOOKUP(C109,'Employee Master'!$A:$H,4,FALSE()),0)</f>
        <v>45500</v>
      </c>
      <c r="G109" s="3" t="n">
        <f aca="false">F109*0.5</f>
        <v>22750</v>
      </c>
      <c r="H109" s="3" t="n">
        <f aca="false">F109*0.2</f>
        <v>9100</v>
      </c>
      <c r="I109" s="3" t="n">
        <f aca="false">F109-G109-H109</f>
        <v>13650</v>
      </c>
      <c r="J109" s="3" t="n">
        <f aca="false">G109+H109+I109</f>
        <v>45500</v>
      </c>
      <c r="K109" s="2" t="n">
        <v>0.12</v>
      </c>
      <c r="L109" s="3" t="n">
        <f aca="false">G109*K109</f>
        <v>2730</v>
      </c>
      <c r="M109" s="2" t="n">
        <v>0.0075</v>
      </c>
      <c r="N109" s="3" t="n">
        <f aca="false">J109*M109</f>
        <v>341.25</v>
      </c>
      <c r="O109" s="3" t="n">
        <f aca="false">IFERROR(VLOOKUP(C109,'Annual Tax Summary'!$A:$O,15,FALSE()),0)</f>
        <v>0</v>
      </c>
      <c r="P109" s="3" t="n">
        <v>0</v>
      </c>
      <c r="Q109" s="3" t="n">
        <f aca="false">J109-L109-N109-O109-P109</f>
        <v>42428.75</v>
      </c>
    </row>
    <row r="110" customFormat="false" ht="15" hidden="false" customHeight="false" outlineLevel="0" collapsed="false">
      <c r="A110" s="2" t="s">
        <v>48</v>
      </c>
      <c r="B110" s="2" t="s">
        <v>49</v>
      </c>
      <c r="C110" s="2" t="s">
        <v>32</v>
      </c>
      <c r="D110" s="2" t="str">
        <f aca="false">IFERROR(VLOOKUP(C110,'Employee Master'!$A:$H,2,FALSE()),"")</f>
        <v>Sara Khan</v>
      </c>
      <c r="E110" s="2" t="str">
        <f aca="false">IFERROR(VLOOKUP(C110,'Employee Master'!$A:$H,3,FALSE()),"")</f>
        <v>Payroll</v>
      </c>
      <c r="F110" s="3" t="n">
        <f aca="false">IFERROR(VLOOKUP(C110,'Employee Master'!$A:$H,4,FALSE()),0)</f>
        <v>49000</v>
      </c>
      <c r="G110" s="3" t="n">
        <f aca="false">F110*0.5</f>
        <v>24500</v>
      </c>
      <c r="H110" s="3" t="n">
        <f aca="false">F110*0.2</f>
        <v>9800</v>
      </c>
      <c r="I110" s="3" t="n">
        <f aca="false">F110-G110-H110</f>
        <v>14700</v>
      </c>
      <c r="J110" s="3" t="n">
        <f aca="false">G110+H110+I110</f>
        <v>49000</v>
      </c>
      <c r="K110" s="2" t="n">
        <v>0.12</v>
      </c>
      <c r="L110" s="3" t="n">
        <f aca="false">G110*K110</f>
        <v>2940</v>
      </c>
      <c r="M110" s="2" t="n">
        <v>0.0075</v>
      </c>
      <c r="N110" s="3" t="n">
        <f aca="false">J110*M110</f>
        <v>367.5</v>
      </c>
      <c r="O110" s="3" t="n">
        <f aca="false">IFERROR(VLOOKUP(C110,'Annual Tax Summary'!$A:$O,15,FALSE()),0)</f>
        <v>0</v>
      </c>
      <c r="P110" s="3" t="n">
        <v>0</v>
      </c>
      <c r="Q110" s="3" t="n">
        <f aca="false">J110-L110-N110-O110-P110</f>
        <v>45692.5</v>
      </c>
    </row>
    <row r="111" customFormat="false" ht="15" hidden="false" customHeight="false" outlineLevel="0" collapsed="false">
      <c r="A111" s="2" t="s">
        <v>48</v>
      </c>
      <c r="B111" s="2" t="s">
        <v>50</v>
      </c>
      <c r="C111" s="2" t="s">
        <v>32</v>
      </c>
      <c r="D111" s="2" t="str">
        <f aca="false">IFERROR(VLOOKUP(C111,'Employee Master'!$A:$H,2,FALSE()),"")</f>
        <v>Sara Khan</v>
      </c>
      <c r="E111" s="2" t="str">
        <f aca="false">IFERROR(VLOOKUP(C111,'Employee Master'!$A:$H,3,FALSE()),"")</f>
        <v>Payroll</v>
      </c>
      <c r="F111" s="3" t="n">
        <f aca="false">IFERROR(VLOOKUP(C111,'Employee Master'!$A:$H,4,FALSE()),0)</f>
        <v>49000</v>
      </c>
      <c r="G111" s="3" t="n">
        <f aca="false">F111*0.5</f>
        <v>24500</v>
      </c>
      <c r="H111" s="3" t="n">
        <f aca="false">F111*0.2</f>
        <v>9800</v>
      </c>
      <c r="I111" s="3" t="n">
        <f aca="false">F111-G111-H111</f>
        <v>14700</v>
      </c>
      <c r="J111" s="3" t="n">
        <f aca="false">G111+H111+I111</f>
        <v>49000</v>
      </c>
      <c r="K111" s="2" t="n">
        <v>0.12</v>
      </c>
      <c r="L111" s="3" t="n">
        <f aca="false">G111*K111</f>
        <v>2940</v>
      </c>
      <c r="M111" s="2" t="n">
        <v>0.0075</v>
      </c>
      <c r="N111" s="3" t="n">
        <f aca="false">J111*M111</f>
        <v>367.5</v>
      </c>
      <c r="O111" s="3" t="n">
        <f aca="false">IFERROR(VLOOKUP(C111,'Annual Tax Summary'!$A:$O,15,FALSE()),0)</f>
        <v>0</v>
      </c>
      <c r="P111" s="3" t="n">
        <v>0</v>
      </c>
      <c r="Q111" s="3" t="n">
        <f aca="false">J111-L111-N111-O111-P111</f>
        <v>45692.5</v>
      </c>
    </row>
    <row r="112" customFormat="false" ht="15" hidden="false" customHeight="false" outlineLevel="0" collapsed="false">
      <c r="A112" s="2" t="s">
        <v>48</v>
      </c>
      <c r="B112" s="2" t="s">
        <v>51</v>
      </c>
      <c r="C112" s="2" t="s">
        <v>32</v>
      </c>
      <c r="D112" s="2" t="str">
        <f aca="false">IFERROR(VLOOKUP(C112,'Employee Master'!$A:$H,2,FALSE()),"")</f>
        <v>Sara Khan</v>
      </c>
      <c r="E112" s="2" t="str">
        <f aca="false">IFERROR(VLOOKUP(C112,'Employee Master'!$A:$H,3,FALSE()),"")</f>
        <v>Payroll</v>
      </c>
      <c r="F112" s="3" t="n">
        <f aca="false">IFERROR(VLOOKUP(C112,'Employee Master'!$A:$H,4,FALSE()),0)</f>
        <v>49000</v>
      </c>
      <c r="G112" s="3" t="n">
        <f aca="false">F112*0.5</f>
        <v>24500</v>
      </c>
      <c r="H112" s="3" t="n">
        <f aca="false">F112*0.2</f>
        <v>9800</v>
      </c>
      <c r="I112" s="3" t="n">
        <f aca="false">F112-G112-H112</f>
        <v>14700</v>
      </c>
      <c r="J112" s="3" t="n">
        <f aca="false">G112+H112+I112</f>
        <v>49000</v>
      </c>
      <c r="K112" s="2" t="n">
        <v>0.12</v>
      </c>
      <c r="L112" s="3" t="n">
        <f aca="false">G112*K112</f>
        <v>2940</v>
      </c>
      <c r="M112" s="2" t="n">
        <v>0.0075</v>
      </c>
      <c r="N112" s="3" t="n">
        <f aca="false">J112*M112</f>
        <v>367.5</v>
      </c>
      <c r="O112" s="3" t="n">
        <f aca="false">IFERROR(VLOOKUP(C112,'Annual Tax Summary'!$A:$O,15,FALSE()),0)</f>
        <v>0</v>
      </c>
      <c r="P112" s="3" t="n">
        <v>0</v>
      </c>
      <c r="Q112" s="3" t="n">
        <f aca="false">J112-L112-N112-O112-P112</f>
        <v>45692.5</v>
      </c>
    </row>
    <row r="113" customFormat="false" ht="15" hidden="false" customHeight="false" outlineLevel="0" collapsed="false">
      <c r="A113" s="2" t="s">
        <v>48</v>
      </c>
      <c r="B113" s="2" t="s">
        <v>52</v>
      </c>
      <c r="C113" s="2" t="s">
        <v>32</v>
      </c>
      <c r="D113" s="2" t="str">
        <f aca="false">IFERROR(VLOOKUP(C113,'Employee Master'!$A:$H,2,FALSE()),"")</f>
        <v>Sara Khan</v>
      </c>
      <c r="E113" s="2" t="str">
        <f aca="false">IFERROR(VLOOKUP(C113,'Employee Master'!$A:$H,3,FALSE()),"")</f>
        <v>Payroll</v>
      </c>
      <c r="F113" s="3" t="n">
        <f aca="false">IFERROR(VLOOKUP(C113,'Employee Master'!$A:$H,4,FALSE()),0)</f>
        <v>49000</v>
      </c>
      <c r="G113" s="3" t="n">
        <f aca="false">F113*0.5</f>
        <v>24500</v>
      </c>
      <c r="H113" s="3" t="n">
        <f aca="false">F113*0.2</f>
        <v>9800</v>
      </c>
      <c r="I113" s="3" t="n">
        <f aca="false">F113-G113-H113</f>
        <v>14700</v>
      </c>
      <c r="J113" s="3" t="n">
        <f aca="false">G113+H113+I113</f>
        <v>49000</v>
      </c>
      <c r="K113" s="2" t="n">
        <v>0.12</v>
      </c>
      <c r="L113" s="3" t="n">
        <f aca="false">G113*K113</f>
        <v>2940</v>
      </c>
      <c r="M113" s="2" t="n">
        <v>0.0075</v>
      </c>
      <c r="N113" s="3" t="n">
        <f aca="false">J113*M113</f>
        <v>367.5</v>
      </c>
      <c r="O113" s="3" t="n">
        <f aca="false">IFERROR(VLOOKUP(C113,'Annual Tax Summary'!$A:$O,15,FALSE()),0)</f>
        <v>0</v>
      </c>
      <c r="P113" s="3" t="n">
        <v>0</v>
      </c>
      <c r="Q113" s="3" t="n">
        <f aca="false">J113-L113-N113-O113-P113</f>
        <v>45692.5</v>
      </c>
    </row>
    <row r="114" customFormat="false" ht="15" hidden="false" customHeight="false" outlineLevel="0" collapsed="false">
      <c r="A114" s="2" t="s">
        <v>48</v>
      </c>
      <c r="B114" s="2" t="s">
        <v>53</v>
      </c>
      <c r="C114" s="2" t="s">
        <v>32</v>
      </c>
      <c r="D114" s="2" t="str">
        <f aca="false">IFERROR(VLOOKUP(C114,'Employee Master'!$A:$H,2,FALSE()),"")</f>
        <v>Sara Khan</v>
      </c>
      <c r="E114" s="2" t="str">
        <f aca="false">IFERROR(VLOOKUP(C114,'Employee Master'!$A:$H,3,FALSE()),"")</f>
        <v>Payroll</v>
      </c>
      <c r="F114" s="3" t="n">
        <f aca="false">IFERROR(VLOOKUP(C114,'Employee Master'!$A:$H,4,FALSE()),0)</f>
        <v>49000</v>
      </c>
      <c r="G114" s="3" t="n">
        <f aca="false">F114*0.5</f>
        <v>24500</v>
      </c>
      <c r="H114" s="3" t="n">
        <f aca="false">F114*0.2</f>
        <v>9800</v>
      </c>
      <c r="I114" s="3" t="n">
        <f aca="false">F114-G114-H114</f>
        <v>14700</v>
      </c>
      <c r="J114" s="3" t="n">
        <f aca="false">G114+H114+I114</f>
        <v>49000</v>
      </c>
      <c r="K114" s="2" t="n">
        <v>0.12</v>
      </c>
      <c r="L114" s="3" t="n">
        <f aca="false">G114*K114</f>
        <v>2940</v>
      </c>
      <c r="M114" s="2" t="n">
        <v>0.0075</v>
      </c>
      <c r="N114" s="3" t="n">
        <f aca="false">J114*M114</f>
        <v>367.5</v>
      </c>
      <c r="O114" s="3" t="n">
        <f aca="false">IFERROR(VLOOKUP(C114,'Annual Tax Summary'!$A:$O,15,FALSE()),0)</f>
        <v>0</v>
      </c>
      <c r="P114" s="3" t="n">
        <v>0</v>
      </c>
      <c r="Q114" s="3" t="n">
        <f aca="false">J114-L114-N114-O114-P114</f>
        <v>45692.5</v>
      </c>
    </row>
    <row r="115" customFormat="false" ht="15" hidden="false" customHeight="false" outlineLevel="0" collapsed="false">
      <c r="A115" s="2" t="s">
        <v>48</v>
      </c>
      <c r="B115" s="2" t="s">
        <v>54</v>
      </c>
      <c r="C115" s="2" t="s">
        <v>32</v>
      </c>
      <c r="D115" s="2" t="str">
        <f aca="false">IFERROR(VLOOKUP(C115,'Employee Master'!$A:$H,2,FALSE()),"")</f>
        <v>Sara Khan</v>
      </c>
      <c r="E115" s="2" t="str">
        <f aca="false">IFERROR(VLOOKUP(C115,'Employee Master'!$A:$H,3,FALSE()),"")</f>
        <v>Payroll</v>
      </c>
      <c r="F115" s="3" t="n">
        <f aca="false">IFERROR(VLOOKUP(C115,'Employee Master'!$A:$H,4,FALSE()),0)</f>
        <v>49000</v>
      </c>
      <c r="G115" s="3" t="n">
        <f aca="false">F115*0.5</f>
        <v>24500</v>
      </c>
      <c r="H115" s="3" t="n">
        <f aca="false">F115*0.2</f>
        <v>9800</v>
      </c>
      <c r="I115" s="3" t="n">
        <f aca="false">F115-G115-H115</f>
        <v>14700</v>
      </c>
      <c r="J115" s="3" t="n">
        <f aca="false">G115+H115+I115</f>
        <v>49000</v>
      </c>
      <c r="K115" s="2" t="n">
        <v>0.12</v>
      </c>
      <c r="L115" s="3" t="n">
        <f aca="false">G115*K115</f>
        <v>2940</v>
      </c>
      <c r="M115" s="2" t="n">
        <v>0.0075</v>
      </c>
      <c r="N115" s="3" t="n">
        <f aca="false">J115*M115</f>
        <v>367.5</v>
      </c>
      <c r="O115" s="3" t="n">
        <f aca="false">IFERROR(VLOOKUP(C115,'Annual Tax Summary'!$A:$O,15,FALSE()),0)</f>
        <v>0</v>
      </c>
      <c r="P115" s="3" t="n">
        <v>0</v>
      </c>
      <c r="Q115" s="3" t="n">
        <f aca="false">J115-L115-N115-O115-P115</f>
        <v>45692.5</v>
      </c>
    </row>
    <row r="116" customFormat="false" ht="15" hidden="false" customHeight="false" outlineLevel="0" collapsed="false">
      <c r="A116" s="2" t="s">
        <v>48</v>
      </c>
      <c r="B116" s="2" t="s">
        <v>55</v>
      </c>
      <c r="C116" s="2" t="s">
        <v>32</v>
      </c>
      <c r="D116" s="2" t="str">
        <f aca="false">IFERROR(VLOOKUP(C116,'Employee Master'!$A:$H,2,FALSE()),"")</f>
        <v>Sara Khan</v>
      </c>
      <c r="E116" s="2" t="str">
        <f aca="false">IFERROR(VLOOKUP(C116,'Employee Master'!$A:$H,3,FALSE()),"")</f>
        <v>Payroll</v>
      </c>
      <c r="F116" s="3" t="n">
        <f aca="false">IFERROR(VLOOKUP(C116,'Employee Master'!$A:$H,4,FALSE()),0)</f>
        <v>49000</v>
      </c>
      <c r="G116" s="3" t="n">
        <f aca="false">F116*0.5</f>
        <v>24500</v>
      </c>
      <c r="H116" s="3" t="n">
        <f aca="false">F116*0.2</f>
        <v>9800</v>
      </c>
      <c r="I116" s="3" t="n">
        <f aca="false">F116-G116-H116</f>
        <v>14700</v>
      </c>
      <c r="J116" s="3" t="n">
        <f aca="false">G116+H116+I116</f>
        <v>49000</v>
      </c>
      <c r="K116" s="2" t="n">
        <v>0.12</v>
      </c>
      <c r="L116" s="3" t="n">
        <f aca="false">G116*K116</f>
        <v>2940</v>
      </c>
      <c r="M116" s="2" t="n">
        <v>0.0075</v>
      </c>
      <c r="N116" s="3" t="n">
        <f aca="false">J116*M116</f>
        <v>367.5</v>
      </c>
      <c r="O116" s="3" t="n">
        <f aca="false">IFERROR(VLOOKUP(C116,'Annual Tax Summary'!$A:$O,15,FALSE()),0)</f>
        <v>0</v>
      </c>
      <c r="P116" s="3" t="n">
        <v>0</v>
      </c>
      <c r="Q116" s="3" t="n">
        <f aca="false">J116-L116-N116-O116-P116</f>
        <v>45692.5</v>
      </c>
    </row>
    <row r="117" customFormat="false" ht="15" hidden="false" customHeight="false" outlineLevel="0" collapsed="false">
      <c r="A117" s="2" t="s">
        <v>48</v>
      </c>
      <c r="B117" s="2" t="s">
        <v>56</v>
      </c>
      <c r="C117" s="2" t="s">
        <v>32</v>
      </c>
      <c r="D117" s="2" t="str">
        <f aca="false">IFERROR(VLOOKUP(C117,'Employee Master'!$A:$H,2,FALSE()),"")</f>
        <v>Sara Khan</v>
      </c>
      <c r="E117" s="2" t="str">
        <f aca="false">IFERROR(VLOOKUP(C117,'Employee Master'!$A:$H,3,FALSE()),"")</f>
        <v>Payroll</v>
      </c>
      <c r="F117" s="3" t="n">
        <f aca="false">IFERROR(VLOOKUP(C117,'Employee Master'!$A:$H,4,FALSE()),0)</f>
        <v>49000</v>
      </c>
      <c r="G117" s="3" t="n">
        <f aca="false">F117*0.5</f>
        <v>24500</v>
      </c>
      <c r="H117" s="3" t="n">
        <f aca="false">F117*0.2</f>
        <v>9800</v>
      </c>
      <c r="I117" s="3" t="n">
        <f aca="false">F117-G117-H117</f>
        <v>14700</v>
      </c>
      <c r="J117" s="3" t="n">
        <f aca="false">G117+H117+I117</f>
        <v>49000</v>
      </c>
      <c r="K117" s="2" t="n">
        <v>0.12</v>
      </c>
      <c r="L117" s="3" t="n">
        <f aca="false">G117*K117</f>
        <v>2940</v>
      </c>
      <c r="M117" s="2" t="n">
        <v>0.0075</v>
      </c>
      <c r="N117" s="3" t="n">
        <f aca="false">J117*M117</f>
        <v>367.5</v>
      </c>
      <c r="O117" s="3" t="n">
        <f aca="false">IFERROR(VLOOKUP(C117,'Annual Tax Summary'!$A:$O,15,FALSE()),0)</f>
        <v>0</v>
      </c>
      <c r="P117" s="3" t="n">
        <v>0</v>
      </c>
      <c r="Q117" s="3" t="n">
        <f aca="false">J117-L117-N117-O117-P117</f>
        <v>45692.5</v>
      </c>
    </row>
    <row r="118" customFormat="false" ht="15" hidden="false" customHeight="false" outlineLevel="0" collapsed="false">
      <c r="A118" s="2" t="s">
        <v>48</v>
      </c>
      <c r="B118" s="2" t="s">
        <v>57</v>
      </c>
      <c r="C118" s="2" t="s">
        <v>32</v>
      </c>
      <c r="D118" s="2" t="str">
        <f aca="false">IFERROR(VLOOKUP(C118,'Employee Master'!$A:$H,2,FALSE()),"")</f>
        <v>Sara Khan</v>
      </c>
      <c r="E118" s="2" t="str">
        <f aca="false">IFERROR(VLOOKUP(C118,'Employee Master'!$A:$H,3,FALSE()),"")</f>
        <v>Payroll</v>
      </c>
      <c r="F118" s="3" t="n">
        <f aca="false">IFERROR(VLOOKUP(C118,'Employee Master'!$A:$H,4,FALSE()),0)</f>
        <v>49000</v>
      </c>
      <c r="G118" s="3" t="n">
        <f aca="false">F118*0.5</f>
        <v>24500</v>
      </c>
      <c r="H118" s="3" t="n">
        <f aca="false">F118*0.2</f>
        <v>9800</v>
      </c>
      <c r="I118" s="3" t="n">
        <f aca="false">F118-G118-H118</f>
        <v>14700</v>
      </c>
      <c r="J118" s="3" t="n">
        <f aca="false">G118+H118+I118</f>
        <v>49000</v>
      </c>
      <c r="K118" s="2" t="n">
        <v>0.12</v>
      </c>
      <c r="L118" s="3" t="n">
        <f aca="false">G118*K118</f>
        <v>2940</v>
      </c>
      <c r="M118" s="2" t="n">
        <v>0.0075</v>
      </c>
      <c r="N118" s="3" t="n">
        <f aca="false">J118*M118</f>
        <v>367.5</v>
      </c>
      <c r="O118" s="3" t="n">
        <f aca="false">IFERROR(VLOOKUP(C118,'Annual Tax Summary'!$A:$O,15,FALSE()),0)</f>
        <v>0</v>
      </c>
      <c r="P118" s="3" t="n">
        <v>0</v>
      </c>
      <c r="Q118" s="3" t="n">
        <f aca="false">J118-L118-N118-O118-P118</f>
        <v>45692.5</v>
      </c>
    </row>
    <row r="119" customFormat="false" ht="15" hidden="false" customHeight="false" outlineLevel="0" collapsed="false">
      <c r="A119" s="2" t="s">
        <v>48</v>
      </c>
      <c r="B119" s="2" t="s">
        <v>58</v>
      </c>
      <c r="C119" s="2" t="s">
        <v>32</v>
      </c>
      <c r="D119" s="2" t="str">
        <f aca="false">IFERROR(VLOOKUP(C119,'Employee Master'!$A:$H,2,FALSE()),"")</f>
        <v>Sara Khan</v>
      </c>
      <c r="E119" s="2" t="str">
        <f aca="false">IFERROR(VLOOKUP(C119,'Employee Master'!$A:$H,3,FALSE()),"")</f>
        <v>Payroll</v>
      </c>
      <c r="F119" s="3" t="n">
        <f aca="false">IFERROR(VLOOKUP(C119,'Employee Master'!$A:$H,4,FALSE()),0)</f>
        <v>49000</v>
      </c>
      <c r="G119" s="3" t="n">
        <f aca="false">F119*0.5</f>
        <v>24500</v>
      </c>
      <c r="H119" s="3" t="n">
        <f aca="false">F119*0.2</f>
        <v>9800</v>
      </c>
      <c r="I119" s="3" t="n">
        <f aca="false">F119-G119-H119</f>
        <v>14700</v>
      </c>
      <c r="J119" s="3" t="n">
        <f aca="false">G119+H119+I119</f>
        <v>49000</v>
      </c>
      <c r="K119" s="2" t="n">
        <v>0.12</v>
      </c>
      <c r="L119" s="3" t="n">
        <f aca="false">G119*K119</f>
        <v>2940</v>
      </c>
      <c r="M119" s="2" t="n">
        <v>0.0075</v>
      </c>
      <c r="N119" s="3" t="n">
        <f aca="false">J119*M119</f>
        <v>367.5</v>
      </c>
      <c r="O119" s="3" t="n">
        <f aca="false">IFERROR(VLOOKUP(C119,'Annual Tax Summary'!$A:$O,15,FALSE()),0)</f>
        <v>0</v>
      </c>
      <c r="P119" s="3" t="n">
        <v>0</v>
      </c>
      <c r="Q119" s="3" t="n">
        <f aca="false">J119-L119-N119-O119-P119</f>
        <v>45692.5</v>
      </c>
    </row>
    <row r="120" customFormat="false" ht="15" hidden="false" customHeight="false" outlineLevel="0" collapsed="false">
      <c r="A120" s="2" t="s">
        <v>48</v>
      </c>
      <c r="B120" s="2" t="s">
        <v>59</v>
      </c>
      <c r="C120" s="2" t="s">
        <v>32</v>
      </c>
      <c r="D120" s="2" t="str">
        <f aca="false">IFERROR(VLOOKUP(C120,'Employee Master'!$A:$H,2,FALSE()),"")</f>
        <v>Sara Khan</v>
      </c>
      <c r="E120" s="2" t="str">
        <f aca="false">IFERROR(VLOOKUP(C120,'Employee Master'!$A:$H,3,FALSE()),"")</f>
        <v>Payroll</v>
      </c>
      <c r="F120" s="3" t="n">
        <f aca="false">IFERROR(VLOOKUP(C120,'Employee Master'!$A:$H,4,FALSE()),0)</f>
        <v>49000</v>
      </c>
      <c r="G120" s="3" t="n">
        <f aca="false">F120*0.5</f>
        <v>24500</v>
      </c>
      <c r="H120" s="3" t="n">
        <f aca="false">F120*0.2</f>
        <v>9800</v>
      </c>
      <c r="I120" s="3" t="n">
        <f aca="false">F120-G120-H120</f>
        <v>14700</v>
      </c>
      <c r="J120" s="3" t="n">
        <f aca="false">G120+H120+I120</f>
        <v>49000</v>
      </c>
      <c r="K120" s="2" t="n">
        <v>0.12</v>
      </c>
      <c r="L120" s="3" t="n">
        <f aca="false">G120*K120</f>
        <v>2940</v>
      </c>
      <c r="M120" s="2" t="n">
        <v>0.0075</v>
      </c>
      <c r="N120" s="3" t="n">
        <f aca="false">J120*M120</f>
        <v>367.5</v>
      </c>
      <c r="O120" s="3" t="n">
        <f aca="false">IFERROR(VLOOKUP(C120,'Annual Tax Summary'!$A:$O,15,FALSE()),0)</f>
        <v>0</v>
      </c>
      <c r="P120" s="3" t="n">
        <v>0</v>
      </c>
      <c r="Q120" s="3" t="n">
        <f aca="false">J120-L120-N120-O120-P120</f>
        <v>45692.5</v>
      </c>
    </row>
    <row r="121" customFormat="false" ht="15" hidden="false" customHeight="false" outlineLevel="0" collapsed="false">
      <c r="A121" s="2" t="s">
        <v>48</v>
      </c>
      <c r="B121" s="2" t="s">
        <v>60</v>
      </c>
      <c r="C121" s="2" t="s">
        <v>32</v>
      </c>
      <c r="D121" s="2" t="str">
        <f aca="false">IFERROR(VLOOKUP(C121,'Employee Master'!$A:$H,2,FALSE()),"")</f>
        <v>Sara Khan</v>
      </c>
      <c r="E121" s="2" t="str">
        <f aca="false">IFERROR(VLOOKUP(C121,'Employee Master'!$A:$H,3,FALSE()),"")</f>
        <v>Payroll</v>
      </c>
      <c r="F121" s="3" t="n">
        <f aca="false">IFERROR(VLOOKUP(C121,'Employee Master'!$A:$H,4,FALSE()),0)</f>
        <v>49000</v>
      </c>
      <c r="G121" s="3" t="n">
        <f aca="false">F121*0.5</f>
        <v>24500</v>
      </c>
      <c r="H121" s="3" t="n">
        <f aca="false">F121*0.2</f>
        <v>9800</v>
      </c>
      <c r="I121" s="3" t="n">
        <f aca="false">F121-G121-H121</f>
        <v>14700</v>
      </c>
      <c r="J121" s="3" t="n">
        <f aca="false">G121+H121+I121</f>
        <v>49000</v>
      </c>
      <c r="K121" s="2" t="n">
        <v>0.12</v>
      </c>
      <c r="L121" s="3" t="n">
        <f aca="false">G121*K121</f>
        <v>2940</v>
      </c>
      <c r="M121" s="2" t="n">
        <v>0.0075</v>
      </c>
      <c r="N121" s="3" t="n">
        <f aca="false">J121*M121</f>
        <v>367.5</v>
      </c>
      <c r="O121" s="3" t="n">
        <f aca="false">IFERROR(VLOOKUP(C121,'Annual Tax Summary'!$A:$O,15,FALSE()),0)</f>
        <v>0</v>
      </c>
      <c r="P121" s="3" t="n">
        <v>0</v>
      </c>
      <c r="Q121" s="3" t="n">
        <f aca="false">J121-L121-N121-O121-P121</f>
        <v>45692.5</v>
      </c>
    </row>
  </sheetData>
  <autoFilter ref="A1:Q121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  <tableParts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22"/>
    <col collapsed="false" customWidth="true" hidden="false" outlineLevel="0" max="4" min="3" style="0" width="14"/>
    <col collapsed="false" customWidth="true" hidden="false" outlineLevel="0" max="5" min="5" style="0" width="22"/>
    <col collapsed="false" customWidth="true" hidden="false" outlineLevel="0" max="8" min="6" style="0" width="20"/>
    <col collapsed="false" customWidth="true" hidden="false" outlineLevel="0" max="9" min="9" style="0" width="22"/>
    <col collapsed="false" customWidth="true" hidden="false" outlineLevel="0" max="10" min="10" style="0" width="20"/>
    <col collapsed="false" customWidth="true" hidden="false" outlineLevel="0" max="11" min="11" style="0" width="16"/>
    <col collapsed="false" customWidth="true" hidden="false" outlineLevel="0" max="12" min="12" style="0" width="22"/>
    <col collapsed="false" customWidth="true" hidden="false" outlineLevel="0" max="14" min="13" style="0" width="20"/>
    <col collapsed="false" customWidth="true" hidden="false" outlineLevel="0" max="15" min="15" style="0" width="24"/>
    <col collapsed="false" customWidth="true" hidden="false" outlineLevel="0" max="16" min="16" style="0" width="95"/>
  </cols>
  <sheetData>
    <row r="1" customFormat="false" ht="36" hidden="false" customHeight="true" outlineLevel="0" collapsed="false">
      <c r="A1" s="1" t="s">
        <v>0</v>
      </c>
      <c r="B1" s="1" t="s">
        <v>1</v>
      </c>
      <c r="C1" s="1" t="s">
        <v>34</v>
      </c>
      <c r="D1" s="1" t="s">
        <v>4</v>
      </c>
      <c r="E1" s="1" t="s">
        <v>61</v>
      </c>
      <c r="F1" s="1" t="s">
        <v>62</v>
      </c>
      <c r="G1" s="1" t="s">
        <v>46</v>
      </c>
      <c r="H1" s="1" t="s">
        <v>63</v>
      </c>
      <c r="I1" s="1" t="s">
        <v>64</v>
      </c>
      <c r="J1" s="1" t="s">
        <v>65</v>
      </c>
      <c r="K1" s="1" t="s">
        <v>66</v>
      </c>
      <c r="L1" s="1" t="s">
        <v>67</v>
      </c>
      <c r="M1" s="1" t="s">
        <v>68</v>
      </c>
      <c r="N1" s="1" t="s">
        <v>69</v>
      </c>
      <c r="O1" s="1" t="s">
        <v>70</v>
      </c>
      <c r="P1" s="1" t="s">
        <v>71</v>
      </c>
    </row>
    <row r="2" customFormat="false" ht="15" hidden="false" customHeight="false" outlineLevel="0" collapsed="false">
      <c r="A2" s="2" t="s">
        <v>8</v>
      </c>
      <c r="B2" s="2" t="str">
        <f aca="false">IFERROR(VLOOKUP(A2,'Employee Master'!$A:$H,2,FALSE()),"")</f>
        <v>Aarav Mehta</v>
      </c>
      <c r="C2" s="2" t="s">
        <v>48</v>
      </c>
      <c r="D2" s="2" t="str">
        <f aca="false">IFERROR(VLOOKUP(A2,'Employee Master'!$A:$H,5,FALSE()),"New")</f>
        <v>New</v>
      </c>
      <c r="E2" s="3" t="n">
        <f aca="false">IFERROR(VLOOKUP(A2,'Employee Master'!$A:$H,4,FALSE())*12,0)</f>
        <v>504000</v>
      </c>
      <c r="F2" s="3" t="n">
        <f aca="false">IFERROR(VLOOKUP(A2,'Employee Master'!$A:$H,6,FALSE()),75000)</f>
        <v>75000</v>
      </c>
      <c r="G2" s="3" t="n">
        <f aca="false">IFERROR(VLOOKUP(A2,'Employee Master'!$A:$H,7,FALSE()),0)</f>
        <v>0</v>
      </c>
      <c r="H2" s="3" t="n">
        <f aca="false">MAX(0,E2-F2-IF(D2="Old",G2,0))</f>
        <v>429000</v>
      </c>
      <c r="I2" s="3" t="n">
        <f aca="false">IF(D2="New",IF(H2&lt;=400000,0,IF(H2&lt;=800000,(H2-400000)*5%,IF(H2&lt;=1200000,20000+(H2-800000)*10%,IF(H2&lt;=1600000,60000+(H2-1200000)*15%,IF(H2&lt;=2000000,120000+(H2-1600000)*20%,IF(H2&lt;=2400000,200000+(H2-2000000)*25%,300000+(H2-2400000)*30%)))))),IF(H2&lt;=250000,0,IF(H2&lt;=500000,(H2-250000)*5%,IF(H2&lt;=1000000,12500+(H2-500000)*20%,112500+(H2-1000000)*30%))))</f>
        <v>1450</v>
      </c>
      <c r="J2" s="3" t="n">
        <f aca="false">IF(AND(D2="New",H2&lt;=1200000),MIN(I2,60000),IF(AND(D2="Old",H2&lt;=500000),MIN(I2,12500),0))</f>
        <v>1450</v>
      </c>
      <c r="K2" s="3" t="n">
        <f aca="false">(I2-J2)*4%</f>
        <v>0</v>
      </c>
      <c r="L2" s="3" t="n">
        <f aca="false">I2-J2+K2</f>
        <v>0</v>
      </c>
      <c r="M2" s="3" t="n">
        <f aca="false">IFERROR(VLOOKUP(A2,'Employee Master'!$A:$H,8,FALSE()),0)</f>
        <v>0</v>
      </c>
      <c r="N2" s="3" t="n">
        <f aca="false">L2-M2</f>
        <v>0</v>
      </c>
      <c r="O2" s="3" t="n">
        <f aca="false">MAX(0,N2/12)</f>
        <v>0</v>
      </c>
      <c r="P2" s="2" t="s">
        <v>72</v>
      </c>
    </row>
    <row r="3" customFormat="false" ht="15" hidden="false" customHeight="false" outlineLevel="0" collapsed="false">
      <c r="A3" s="2" t="s">
        <v>12</v>
      </c>
      <c r="B3" s="2" t="str">
        <f aca="false">IFERROR(VLOOKUP(A3,'Employee Master'!$A:$H,2,FALSE()),"")</f>
        <v>Nisha Rao</v>
      </c>
      <c r="C3" s="2" t="s">
        <v>48</v>
      </c>
      <c r="D3" s="2" t="str">
        <f aca="false">IFERROR(VLOOKUP(A3,'Employee Master'!$A:$H,5,FALSE()),"New")</f>
        <v>New</v>
      </c>
      <c r="E3" s="3" t="n">
        <f aca="false">IFERROR(VLOOKUP(A3,'Employee Master'!$A:$H,4,FALSE())*12,0)</f>
        <v>558000</v>
      </c>
      <c r="F3" s="3" t="n">
        <f aca="false">IFERROR(VLOOKUP(A3,'Employee Master'!$A:$H,6,FALSE()),75000)</f>
        <v>75000</v>
      </c>
      <c r="G3" s="3" t="n">
        <f aca="false">IFERROR(VLOOKUP(A3,'Employee Master'!$A:$H,7,FALSE()),0)</f>
        <v>0</v>
      </c>
      <c r="H3" s="3" t="n">
        <f aca="false">MAX(0,E3-F3-IF(D3="Old",G3,0))</f>
        <v>483000</v>
      </c>
      <c r="I3" s="3" t="n">
        <f aca="false">IF(D3="New",IF(H3&lt;=400000,0,IF(H3&lt;=800000,(H3-400000)*5%,IF(H3&lt;=1200000,20000+(H3-800000)*10%,IF(H3&lt;=1600000,60000+(H3-1200000)*15%,IF(H3&lt;=2000000,120000+(H3-1600000)*20%,IF(H3&lt;=2400000,200000+(H3-2000000)*25%,300000+(H3-2400000)*30%)))))),IF(H3&lt;=250000,0,IF(H3&lt;=500000,(H3-250000)*5%,IF(H3&lt;=1000000,12500+(H3-500000)*20%,112500+(H3-1000000)*30%))))</f>
        <v>4150</v>
      </c>
      <c r="J3" s="3" t="n">
        <f aca="false">IF(AND(D3="New",H3&lt;=1200000),MIN(I3,60000),IF(AND(D3="Old",H3&lt;=500000),MIN(I3,12500),0))</f>
        <v>4150</v>
      </c>
      <c r="K3" s="3" t="n">
        <f aca="false">(I3-J3)*4%</f>
        <v>0</v>
      </c>
      <c r="L3" s="3" t="n">
        <f aca="false">I3-J3+K3</f>
        <v>0</v>
      </c>
      <c r="M3" s="3" t="n">
        <f aca="false">IFERROR(VLOOKUP(A3,'Employee Master'!$A:$H,8,FALSE()),0)</f>
        <v>0</v>
      </c>
      <c r="N3" s="3" t="n">
        <f aca="false">L3-M3</f>
        <v>0</v>
      </c>
      <c r="O3" s="3" t="n">
        <f aca="false">MAX(0,N3/12)</f>
        <v>0</v>
      </c>
      <c r="P3" s="2" t="s">
        <v>72</v>
      </c>
    </row>
    <row r="4" customFormat="false" ht="15" hidden="false" customHeight="false" outlineLevel="0" collapsed="false">
      <c r="A4" s="2" t="s">
        <v>15</v>
      </c>
      <c r="B4" s="2" t="str">
        <f aca="false">IFERROR(VLOOKUP(A4,'Employee Master'!$A:$H,2,FALSE()),"")</f>
        <v>Rohan Das</v>
      </c>
      <c r="C4" s="2" t="s">
        <v>48</v>
      </c>
      <c r="D4" s="2" t="str">
        <f aca="false">IFERROR(VLOOKUP(A4,'Employee Master'!$A:$H,5,FALSE()),"New")</f>
        <v>New</v>
      </c>
      <c r="E4" s="3" t="n">
        <f aca="false">IFERROR(VLOOKUP(A4,'Employee Master'!$A:$H,4,FALSE())*12,0)</f>
        <v>462000</v>
      </c>
      <c r="F4" s="3" t="n">
        <f aca="false">IFERROR(VLOOKUP(A4,'Employee Master'!$A:$H,6,FALSE()),75000)</f>
        <v>75000</v>
      </c>
      <c r="G4" s="3" t="n">
        <f aca="false">IFERROR(VLOOKUP(A4,'Employee Master'!$A:$H,7,FALSE()),0)</f>
        <v>0</v>
      </c>
      <c r="H4" s="3" t="n">
        <f aca="false">MAX(0,E4-F4-IF(D4="Old",G4,0))</f>
        <v>387000</v>
      </c>
      <c r="I4" s="3" t="n">
        <f aca="false">IF(D4="New",IF(H4&lt;=400000,0,IF(H4&lt;=800000,(H4-400000)*5%,IF(H4&lt;=1200000,20000+(H4-800000)*10%,IF(H4&lt;=1600000,60000+(H4-1200000)*15%,IF(H4&lt;=2000000,120000+(H4-1600000)*20%,IF(H4&lt;=2400000,200000+(H4-2000000)*25%,300000+(H4-2400000)*30%)))))),IF(H4&lt;=250000,0,IF(H4&lt;=500000,(H4-250000)*5%,IF(H4&lt;=1000000,12500+(H4-500000)*20%,112500+(H4-1000000)*30%))))</f>
        <v>0</v>
      </c>
      <c r="J4" s="3" t="n">
        <f aca="false">IF(AND(D4="New",H4&lt;=1200000),MIN(I4,60000),IF(AND(D4="Old",H4&lt;=500000),MIN(I4,12500),0))</f>
        <v>0</v>
      </c>
      <c r="K4" s="3" t="n">
        <f aca="false">(I4-J4)*4%</f>
        <v>0</v>
      </c>
      <c r="L4" s="3" t="n">
        <f aca="false">I4-J4+K4</f>
        <v>0</v>
      </c>
      <c r="M4" s="3" t="n">
        <f aca="false">IFERROR(VLOOKUP(A4,'Employee Master'!$A:$H,8,FALSE()),0)</f>
        <v>0</v>
      </c>
      <c r="N4" s="3" t="n">
        <f aca="false">L4-M4</f>
        <v>0</v>
      </c>
      <c r="O4" s="3" t="n">
        <f aca="false">MAX(0,N4/12)</f>
        <v>0</v>
      </c>
      <c r="P4" s="2" t="s">
        <v>72</v>
      </c>
    </row>
    <row r="5" customFormat="false" ht="15" hidden="false" customHeight="false" outlineLevel="0" collapsed="false">
      <c r="A5" s="2" t="s">
        <v>18</v>
      </c>
      <c r="B5" s="2" t="str">
        <f aca="false">IFERROR(VLOOKUP(A5,'Employee Master'!$A:$H,2,FALSE()),"")</f>
        <v>Meera Iyer</v>
      </c>
      <c r="C5" s="2" t="s">
        <v>48</v>
      </c>
      <c r="D5" s="2" t="str">
        <f aca="false">IFERROR(VLOOKUP(A5,'Employee Master'!$A:$H,5,FALSE()),"New")</f>
        <v>Old</v>
      </c>
      <c r="E5" s="3" t="n">
        <f aca="false">IFERROR(VLOOKUP(A5,'Employee Master'!$A:$H,4,FALSE())*12,0)</f>
        <v>612000</v>
      </c>
      <c r="F5" s="3" t="n">
        <f aca="false">IFERROR(VLOOKUP(A5,'Employee Master'!$A:$H,6,FALSE()),75000)</f>
        <v>50000</v>
      </c>
      <c r="G5" s="3" t="n">
        <f aca="false">IFERROR(VLOOKUP(A5,'Employee Master'!$A:$H,7,FALSE()),0)</f>
        <v>100000</v>
      </c>
      <c r="H5" s="3" t="n">
        <f aca="false">MAX(0,E5-F5-IF(D5="Old",G5,0))</f>
        <v>462000</v>
      </c>
      <c r="I5" s="3" t="n">
        <f aca="false">IF(D5="New",IF(H5&lt;=400000,0,IF(H5&lt;=800000,(H5-400000)*5%,IF(H5&lt;=1200000,20000+(H5-800000)*10%,IF(H5&lt;=1600000,60000+(H5-1200000)*15%,IF(H5&lt;=2000000,120000+(H5-1600000)*20%,IF(H5&lt;=2400000,200000+(H5-2000000)*25%,300000+(H5-2400000)*30%)))))),IF(H5&lt;=250000,0,IF(H5&lt;=500000,(H5-250000)*5%,IF(H5&lt;=1000000,12500+(H5-500000)*20%,112500+(H5-1000000)*30%))))</f>
        <v>10600</v>
      </c>
      <c r="J5" s="3" t="n">
        <f aca="false">IF(AND(D5="New",H5&lt;=1200000),MIN(I5,60000),IF(AND(D5="Old",H5&lt;=500000),MIN(I5,12500),0))</f>
        <v>10600</v>
      </c>
      <c r="K5" s="3" t="n">
        <f aca="false">(I5-J5)*4%</f>
        <v>0</v>
      </c>
      <c r="L5" s="3" t="n">
        <f aca="false">I5-J5+K5</f>
        <v>0</v>
      </c>
      <c r="M5" s="3" t="n">
        <f aca="false">IFERROR(VLOOKUP(A5,'Employee Master'!$A:$H,8,FALSE()),0)</f>
        <v>12000</v>
      </c>
      <c r="N5" s="3" t="n">
        <f aca="false">L5-M5</f>
        <v>-12000</v>
      </c>
      <c r="O5" s="3" t="n">
        <f aca="false">MAX(0,N5/12)</f>
        <v>0</v>
      </c>
      <c r="P5" s="2" t="s">
        <v>72</v>
      </c>
    </row>
    <row r="6" customFormat="false" ht="15" hidden="false" customHeight="false" outlineLevel="0" collapsed="false">
      <c r="A6" s="2" t="s">
        <v>22</v>
      </c>
      <c r="B6" s="2" t="str">
        <f aca="false">IFERROR(VLOOKUP(A6,'Employee Master'!$A:$H,2,FALSE()),"")</f>
        <v>Kabir Shah</v>
      </c>
      <c r="C6" s="2" t="s">
        <v>48</v>
      </c>
      <c r="D6" s="2" t="str">
        <f aca="false">IFERROR(VLOOKUP(A6,'Employee Master'!$A:$H,5,FALSE()),"New")</f>
        <v>New</v>
      </c>
      <c r="E6" s="3" t="n">
        <f aca="false">IFERROR(VLOOKUP(A6,'Employee Master'!$A:$H,4,FALSE())*12,0)</f>
        <v>528000</v>
      </c>
      <c r="F6" s="3" t="n">
        <f aca="false">IFERROR(VLOOKUP(A6,'Employee Master'!$A:$H,6,FALSE()),75000)</f>
        <v>75000</v>
      </c>
      <c r="G6" s="3" t="n">
        <f aca="false">IFERROR(VLOOKUP(A6,'Employee Master'!$A:$H,7,FALSE()),0)</f>
        <v>0</v>
      </c>
      <c r="H6" s="3" t="n">
        <f aca="false">MAX(0,E6-F6-IF(D6="Old",G6,0))</f>
        <v>453000</v>
      </c>
      <c r="I6" s="3" t="n">
        <f aca="false">IF(D6="New",IF(H6&lt;=400000,0,IF(H6&lt;=800000,(H6-400000)*5%,IF(H6&lt;=1200000,20000+(H6-800000)*10%,IF(H6&lt;=1600000,60000+(H6-1200000)*15%,IF(H6&lt;=2000000,120000+(H6-1600000)*20%,IF(H6&lt;=2400000,200000+(H6-2000000)*25%,300000+(H6-2400000)*30%)))))),IF(H6&lt;=250000,0,IF(H6&lt;=500000,(H6-250000)*5%,IF(H6&lt;=1000000,12500+(H6-500000)*20%,112500+(H6-1000000)*30%))))</f>
        <v>2650</v>
      </c>
      <c r="J6" s="3" t="n">
        <f aca="false">IF(AND(D6="New",H6&lt;=1200000),MIN(I6,60000),IF(AND(D6="Old",H6&lt;=500000),MIN(I6,12500),0))</f>
        <v>2650</v>
      </c>
      <c r="K6" s="3" t="n">
        <f aca="false">(I6-J6)*4%</f>
        <v>0</v>
      </c>
      <c r="L6" s="3" t="n">
        <f aca="false">I6-J6+K6</f>
        <v>0</v>
      </c>
      <c r="M6" s="3" t="n">
        <f aca="false">IFERROR(VLOOKUP(A6,'Employee Master'!$A:$H,8,FALSE()),0)</f>
        <v>0</v>
      </c>
      <c r="N6" s="3" t="n">
        <f aca="false">L6-M6</f>
        <v>0</v>
      </c>
      <c r="O6" s="3" t="n">
        <f aca="false">MAX(0,N6/12)</f>
        <v>0</v>
      </c>
      <c r="P6" s="2" t="s">
        <v>72</v>
      </c>
    </row>
    <row r="7" customFormat="false" ht="15" hidden="false" customHeight="false" outlineLevel="0" collapsed="false">
      <c r="A7" s="2" t="s">
        <v>24</v>
      </c>
      <c r="B7" s="2" t="str">
        <f aca="false">IFERROR(VLOOKUP(A7,'Employee Master'!$A:$H,2,FALSE()),"")</f>
        <v>Anaya Sen</v>
      </c>
      <c r="C7" s="2" t="s">
        <v>48</v>
      </c>
      <c r="D7" s="2" t="str">
        <f aca="false">IFERROR(VLOOKUP(A7,'Employee Master'!$A:$H,5,FALSE()),"New")</f>
        <v>New</v>
      </c>
      <c r="E7" s="3" t="n">
        <f aca="false">IFERROR(VLOOKUP(A7,'Employee Master'!$A:$H,4,FALSE())*12,0)</f>
        <v>570000</v>
      </c>
      <c r="F7" s="3" t="n">
        <f aca="false">IFERROR(VLOOKUP(A7,'Employee Master'!$A:$H,6,FALSE()),75000)</f>
        <v>75000</v>
      </c>
      <c r="G7" s="3" t="n">
        <f aca="false">IFERROR(VLOOKUP(A7,'Employee Master'!$A:$H,7,FALSE()),0)</f>
        <v>0</v>
      </c>
      <c r="H7" s="3" t="n">
        <f aca="false">MAX(0,E7-F7-IF(D7="Old",G7,0))</f>
        <v>495000</v>
      </c>
      <c r="I7" s="3" t="n">
        <f aca="false">IF(D7="New",IF(H7&lt;=400000,0,IF(H7&lt;=800000,(H7-400000)*5%,IF(H7&lt;=1200000,20000+(H7-800000)*10%,IF(H7&lt;=1600000,60000+(H7-1200000)*15%,IF(H7&lt;=2000000,120000+(H7-1600000)*20%,IF(H7&lt;=2400000,200000+(H7-2000000)*25%,300000+(H7-2400000)*30%)))))),IF(H7&lt;=250000,0,IF(H7&lt;=500000,(H7-250000)*5%,IF(H7&lt;=1000000,12500+(H7-500000)*20%,112500+(H7-1000000)*30%))))</f>
        <v>4750</v>
      </c>
      <c r="J7" s="3" t="n">
        <f aca="false">IF(AND(D7="New",H7&lt;=1200000),MIN(I7,60000),IF(AND(D7="Old",H7&lt;=500000),MIN(I7,12500),0))</f>
        <v>4750</v>
      </c>
      <c r="K7" s="3" t="n">
        <f aca="false">(I7-J7)*4%</f>
        <v>0</v>
      </c>
      <c r="L7" s="3" t="n">
        <f aca="false">I7-J7+K7</f>
        <v>0</v>
      </c>
      <c r="M7" s="3" t="n">
        <f aca="false">IFERROR(VLOOKUP(A7,'Employee Master'!$A:$H,8,FALSE()),0)</f>
        <v>0</v>
      </c>
      <c r="N7" s="3" t="n">
        <f aca="false">L7-M7</f>
        <v>0</v>
      </c>
      <c r="O7" s="3" t="n">
        <f aca="false">MAX(0,N7/12)</f>
        <v>0</v>
      </c>
      <c r="P7" s="2" t="s">
        <v>72</v>
      </c>
    </row>
    <row r="8" customFormat="false" ht="15" hidden="false" customHeight="false" outlineLevel="0" collapsed="false">
      <c r="A8" s="2" t="s">
        <v>26</v>
      </c>
      <c r="B8" s="2" t="str">
        <f aca="false">IFERROR(VLOOKUP(A8,'Employee Master'!$A:$H,2,FALSE()),"")</f>
        <v>Dev Patel</v>
      </c>
      <c r="C8" s="2" t="s">
        <v>48</v>
      </c>
      <c r="D8" s="2" t="str">
        <f aca="false">IFERROR(VLOOKUP(A8,'Employee Master'!$A:$H,5,FALSE()),"New")</f>
        <v>Old</v>
      </c>
      <c r="E8" s="3" t="n">
        <f aca="false">IFERROR(VLOOKUP(A8,'Employee Master'!$A:$H,4,FALSE())*12,0)</f>
        <v>432000</v>
      </c>
      <c r="F8" s="3" t="n">
        <f aca="false">IFERROR(VLOOKUP(A8,'Employee Master'!$A:$H,6,FALSE()),75000)</f>
        <v>50000</v>
      </c>
      <c r="G8" s="3" t="n">
        <f aca="false">IFERROR(VLOOKUP(A8,'Employee Master'!$A:$H,7,FALSE()),0)</f>
        <v>80000</v>
      </c>
      <c r="H8" s="3" t="n">
        <f aca="false">MAX(0,E8-F8-IF(D8="Old",G8,0))</f>
        <v>302000</v>
      </c>
      <c r="I8" s="3" t="n">
        <f aca="false">IF(D8="New",IF(H8&lt;=400000,0,IF(H8&lt;=800000,(H8-400000)*5%,IF(H8&lt;=1200000,20000+(H8-800000)*10%,IF(H8&lt;=1600000,60000+(H8-1200000)*15%,IF(H8&lt;=2000000,120000+(H8-1600000)*20%,IF(H8&lt;=2400000,200000+(H8-2000000)*25%,300000+(H8-2400000)*30%)))))),IF(H8&lt;=250000,0,IF(H8&lt;=500000,(H8-250000)*5%,IF(H8&lt;=1000000,12500+(H8-500000)*20%,112500+(H8-1000000)*30%))))</f>
        <v>2600</v>
      </c>
      <c r="J8" s="3" t="n">
        <f aca="false">IF(AND(D8="New",H8&lt;=1200000),MIN(I8,60000),IF(AND(D8="Old",H8&lt;=500000),MIN(I8,12500),0))</f>
        <v>2600</v>
      </c>
      <c r="K8" s="3" t="n">
        <f aca="false">(I8-J8)*4%</f>
        <v>0</v>
      </c>
      <c r="L8" s="3" t="n">
        <f aca="false">I8-J8+K8</f>
        <v>0</v>
      </c>
      <c r="M8" s="3" t="n">
        <f aca="false">IFERROR(VLOOKUP(A8,'Employee Master'!$A:$H,8,FALSE()),0)</f>
        <v>6000</v>
      </c>
      <c r="N8" s="3" t="n">
        <f aca="false">L8-M8</f>
        <v>-6000</v>
      </c>
      <c r="O8" s="3" t="n">
        <f aca="false">MAX(0,N8/12)</f>
        <v>0</v>
      </c>
      <c r="P8" s="2" t="s">
        <v>72</v>
      </c>
    </row>
    <row r="9" customFormat="false" ht="15" hidden="false" customHeight="false" outlineLevel="0" collapsed="false">
      <c r="A9" s="2" t="s">
        <v>28</v>
      </c>
      <c r="B9" s="2" t="str">
        <f aca="false">IFERROR(VLOOKUP(A9,'Employee Master'!$A:$H,2,FALSE()),"")</f>
        <v>Tara Nair</v>
      </c>
      <c r="C9" s="2" t="s">
        <v>48</v>
      </c>
      <c r="D9" s="2" t="str">
        <f aca="false">IFERROR(VLOOKUP(A9,'Employee Master'!$A:$H,5,FALSE()),"New")</f>
        <v>New</v>
      </c>
      <c r="E9" s="3" t="n">
        <f aca="false">IFERROR(VLOOKUP(A9,'Employee Master'!$A:$H,4,FALSE())*12,0)</f>
        <v>642000</v>
      </c>
      <c r="F9" s="3" t="n">
        <f aca="false">IFERROR(VLOOKUP(A9,'Employee Master'!$A:$H,6,FALSE()),75000)</f>
        <v>75000</v>
      </c>
      <c r="G9" s="3" t="n">
        <f aca="false">IFERROR(VLOOKUP(A9,'Employee Master'!$A:$H,7,FALSE()),0)</f>
        <v>0</v>
      </c>
      <c r="H9" s="3" t="n">
        <f aca="false">MAX(0,E9-F9-IF(D9="Old",G9,0))</f>
        <v>567000</v>
      </c>
      <c r="I9" s="3" t="n">
        <f aca="false">IF(D9="New",IF(H9&lt;=400000,0,IF(H9&lt;=800000,(H9-400000)*5%,IF(H9&lt;=1200000,20000+(H9-800000)*10%,IF(H9&lt;=1600000,60000+(H9-1200000)*15%,IF(H9&lt;=2000000,120000+(H9-1600000)*20%,IF(H9&lt;=2400000,200000+(H9-2000000)*25%,300000+(H9-2400000)*30%)))))),IF(H9&lt;=250000,0,IF(H9&lt;=500000,(H9-250000)*5%,IF(H9&lt;=1000000,12500+(H9-500000)*20%,112500+(H9-1000000)*30%))))</f>
        <v>8350</v>
      </c>
      <c r="J9" s="3" t="n">
        <f aca="false">IF(AND(D9="New",H9&lt;=1200000),MIN(I9,60000),IF(AND(D9="Old",H9&lt;=500000),MIN(I9,12500),0))</f>
        <v>8350</v>
      </c>
      <c r="K9" s="3" t="n">
        <f aca="false">(I9-J9)*4%</f>
        <v>0</v>
      </c>
      <c r="L9" s="3" t="n">
        <f aca="false">I9-J9+K9</f>
        <v>0</v>
      </c>
      <c r="M9" s="3" t="n">
        <f aca="false">IFERROR(VLOOKUP(A9,'Employee Master'!$A:$H,8,FALSE()),0)</f>
        <v>0</v>
      </c>
      <c r="N9" s="3" t="n">
        <f aca="false">L9-M9</f>
        <v>0</v>
      </c>
      <c r="O9" s="3" t="n">
        <f aca="false">MAX(0,N9/12)</f>
        <v>0</v>
      </c>
      <c r="P9" s="2" t="s">
        <v>72</v>
      </c>
    </row>
    <row r="10" customFormat="false" ht="15" hidden="false" customHeight="false" outlineLevel="0" collapsed="false">
      <c r="A10" s="2" t="s">
        <v>30</v>
      </c>
      <c r="B10" s="2" t="str">
        <f aca="false">IFERROR(VLOOKUP(A10,'Employee Master'!$A:$H,2,FALSE()),"")</f>
        <v>Ishaan Roy</v>
      </c>
      <c r="C10" s="2" t="s">
        <v>48</v>
      </c>
      <c r="D10" s="2" t="str">
        <f aca="false">IFERROR(VLOOKUP(A10,'Employee Master'!$A:$H,5,FALSE()),"New")</f>
        <v>New</v>
      </c>
      <c r="E10" s="3" t="n">
        <f aca="false">IFERROR(VLOOKUP(A10,'Employee Master'!$A:$H,4,FALSE())*12,0)</f>
        <v>546000</v>
      </c>
      <c r="F10" s="3" t="n">
        <f aca="false">IFERROR(VLOOKUP(A10,'Employee Master'!$A:$H,6,FALSE()),75000)</f>
        <v>75000</v>
      </c>
      <c r="G10" s="3" t="n">
        <f aca="false">IFERROR(VLOOKUP(A10,'Employee Master'!$A:$H,7,FALSE()),0)</f>
        <v>0</v>
      </c>
      <c r="H10" s="3" t="n">
        <f aca="false">MAX(0,E10-F10-IF(D10="Old",G10,0))</f>
        <v>471000</v>
      </c>
      <c r="I10" s="3" t="n">
        <f aca="false">IF(D10="New",IF(H10&lt;=400000,0,IF(H10&lt;=800000,(H10-400000)*5%,IF(H10&lt;=1200000,20000+(H10-800000)*10%,IF(H10&lt;=1600000,60000+(H10-1200000)*15%,IF(H10&lt;=2000000,120000+(H10-1600000)*20%,IF(H10&lt;=2400000,200000+(H10-2000000)*25%,300000+(H10-2400000)*30%)))))),IF(H10&lt;=250000,0,IF(H10&lt;=500000,(H10-250000)*5%,IF(H10&lt;=1000000,12500+(H10-500000)*20%,112500+(H10-1000000)*30%))))</f>
        <v>3550</v>
      </c>
      <c r="J10" s="3" t="n">
        <f aca="false">IF(AND(D10="New",H10&lt;=1200000),MIN(I10,60000),IF(AND(D10="Old",H10&lt;=500000),MIN(I10,12500),0))</f>
        <v>3550</v>
      </c>
      <c r="K10" s="3" t="n">
        <f aca="false">(I10-J10)*4%</f>
        <v>0</v>
      </c>
      <c r="L10" s="3" t="n">
        <f aca="false">I10-J10+K10</f>
        <v>0</v>
      </c>
      <c r="M10" s="3" t="n">
        <f aca="false">IFERROR(VLOOKUP(A10,'Employee Master'!$A:$H,8,FALSE()),0)</f>
        <v>0</v>
      </c>
      <c r="N10" s="3" t="n">
        <f aca="false">L10-M10</f>
        <v>0</v>
      </c>
      <c r="O10" s="3" t="n">
        <f aca="false">MAX(0,N10/12)</f>
        <v>0</v>
      </c>
      <c r="P10" s="2" t="s">
        <v>72</v>
      </c>
    </row>
    <row r="11" customFormat="false" ht="15" hidden="false" customHeight="false" outlineLevel="0" collapsed="false">
      <c r="A11" s="2" t="s">
        <v>32</v>
      </c>
      <c r="B11" s="2" t="str">
        <f aca="false">IFERROR(VLOOKUP(A11,'Employee Master'!$A:$H,2,FALSE()),"")</f>
        <v>Sara Khan</v>
      </c>
      <c r="C11" s="2" t="s">
        <v>48</v>
      </c>
      <c r="D11" s="2" t="str">
        <f aca="false">IFERROR(VLOOKUP(A11,'Employee Master'!$A:$H,5,FALSE()),"New")</f>
        <v>Old</v>
      </c>
      <c r="E11" s="3" t="n">
        <f aca="false">IFERROR(VLOOKUP(A11,'Employee Master'!$A:$H,4,FALSE())*12,0)</f>
        <v>588000</v>
      </c>
      <c r="F11" s="3" t="n">
        <f aca="false">IFERROR(VLOOKUP(A11,'Employee Master'!$A:$H,6,FALSE()),75000)</f>
        <v>50000</v>
      </c>
      <c r="G11" s="3" t="n">
        <f aca="false">IFERROR(VLOOKUP(A11,'Employee Master'!$A:$H,7,FALSE()),0)</f>
        <v>120000</v>
      </c>
      <c r="H11" s="3" t="n">
        <f aca="false">MAX(0,E11-F11-IF(D11="Old",G11,0))</f>
        <v>418000</v>
      </c>
      <c r="I11" s="3" t="n">
        <f aca="false">IF(D11="New",IF(H11&lt;=400000,0,IF(H11&lt;=800000,(H11-400000)*5%,IF(H11&lt;=1200000,20000+(H11-800000)*10%,IF(H11&lt;=1600000,60000+(H11-1200000)*15%,IF(H11&lt;=2000000,120000+(H11-1600000)*20%,IF(H11&lt;=2400000,200000+(H11-2000000)*25%,300000+(H11-2400000)*30%)))))),IF(H11&lt;=250000,0,IF(H11&lt;=500000,(H11-250000)*5%,IF(H11&lt;=1000000,12500+(H11-500000)*20%,112500+(H11-1000000)*30%))))</f>
        <v>8400</v>
      </c>
      <c r="J11" s="3" t="n">
        <f aca="false">IF(AND(D11="New",H11&lt;=1200000),MIN(I11,60000),IF(AND(D11="Old",H11&lt;=500000),MIN(I11,12500),0))</f>
        <v>8400</v>
      </c>
      <c r="K11" s="3" t="n">
        <f aca="false">(I11-J11)*4%</f>
        <v>0</v>
      </c>
      <c r="L11" s="3" t="n">
        <f aca="false">I11-J11+K11</f>
        <v>0</v>
      </c>
      <c r="M11" s="3" t="n">
        <f aca="false">IFERROR(VLOOKUP(A11,'Employee Master'!$A:$H,8,FALSE()),0)</f>
        <v>15000</v>
      </c>
      <c r="N11" s="3" t="n">
        <f aca="false">L11-M11</f>
        <v>-15000</v>
      </c>
      <c r="O11" s="3" t="n">
        <f aca="false">MAX(0,N11/12)</f>
        <v>0</v>
      </c>
      <c r="P11" s="2" t="s">
        <v>72</v>
      </c>
    </row>
  </sheetData>
  <autoFilter ref="A1:P11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  <tableParts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5"/>
    <col collapsed="false" customWidth="true" hidden="false" outlineLevel="0" max="2" min="2" style="0" width="125"/>
  </cols>
  <sheetData>
    <row r="1" customFormat="false" ht="15" hidden="false" customHeight="false" outlineLevel="0" collapsed="false">
      <c r="A1" s="4" t="s">
        <v>73</v>
      </c>
      <c r="B1" s="4" t="s">
        <v>74</v>
      </c>
    </row>
    <row r="2" customFormat="false" ht="15" hidden="false" customHeight="false" outlineLevel="0" collapsed="false">
      <c r="A2" s="5" t="s">
        <v>75</v>
      </c>
      <c r="B2" s="5" t="s">
        <v>76</v>
      </c>
    </row>
    <row r="3" customFormat="false" ht="15" hidden="false" customHeight="false" outlineLevel="0" collapsed="false">
      <c r="A3" s="5" t="s">
        <v>77</v>
      </c>
      <c r="B3" s="5" t="s">
        <v>78</v>
      </c>
    </row>
    <row r="4" customFormat="false" ht="15" hidden="false" customHeight="false" outlineLevel="0" collapsed="false">
      <c r="A4" s="5" t="s">
        <v>79</v>
      </c>
      <c r="B4" s="5" t="s">
        <v>80</v>
      </c>
    </row>
    <row r="5" customFormat="false" ht="28.35" hidden="false" customHeight="false" outlineLevel="0" collapsed="false">
      <c r="A5" s="5" t="s">
        <v>81</v>
      </c>
      <c r="B5" s="5" t="s">
        <v>82</v>
      </c>
    </row>
    <row r="6" customFormat="false" ht="15" hidden="false" customHeight="false" outlineLevel="0" collapsed="false">
      <c r="A6" s="5" t="s">
        <v>83</v>
      </c>
      <c r="B6" s="5" t="s">
        <v>84</v>
      </c>
    </row>
    <row r="7" customFormat="false" ht="15" hidden="false" customHeight="false" outlineLevel="0" collapsed="false">
      <c r="A7" s="5" t="s">
        <v>85</v>
      </c>
      <c r="B7" s="5" t="s">
        <v>86</v>
      </c>
    </row>
    <row r="8" customFormat="false" ht="15" hidden="false" customHeight="false" outlineLevel="0" collapsed="false">
      <c r="A8" s="5" t="s">
        <v>87</v>
      </c>
      <c r="B8" s="5" t="s">
        <v>88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2026-10-13T14:31:41Z</dcterms:created>
  <dc:creator>openpyxl</dc:creator>
  <dc:description/>
  <dc:language>en-US</dc:language>
  <cp:lastModifiedBy/>
  <dcterms:modified xsi:type="dcterms:W3CDTF">2026-10-13T14:32:05Z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